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tabRatio="603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<sst xmlns="http://schemas.openxmlformats.org/spreadsheetml/2006/main" count="234" uniqueCount="168">
  <si>
    <t>اناث</t>
  </si>
  <si>
    <t>Female</t>
  </si>
  <si>
    <t>Male</t>
  </si>
  <si>
    <t>ذکور</t>
  </si>
  <si>
    <t>هر دو جنس</t>
  </si>
  <si>
    <t>Both sexes</t>
  </si>
  <si>
    <t>دهاتی  Rural</t>
  </si>
  <si>
    <t>شهری  Urban</t>
  </si>
  <si>
    <t>مجموع شهری و دهاتی</t>
  </si>
  <si>
    <t>Total Population Urban and Rural</t>
  </si>
  <si>
    <t>Minor civil Division</t>
  </si>
  <si>
    <t>شماره</t>
  </si>
  <si>
    <t>اســـم واحـــــــــــد اداری</t>
  </si>
  <si>
    <t>ولایت کندهار</t>
  </si>
  <si>
    <t xml:space="preserve">Kabul   </t>
  </si>
  <si>
    <t>ولایت کابل</t>
  </si>
  <si>
    <t xml:space="preserve">Kapisa   </t>
  </si>
  <si>
    <t xml:space="preserve">ولایت کاپیسا </t>
  </si>
  <si>
    <t xml:space="preserve">Parwan   </t>
  </si>
  <si>
    <t>ولایت پروان</t>
  </si>
  <si>
    <t xml:space="preserve">Maydan - Wardak   </t>
  </si>
  <si>
    <t>ولایت میدان وردک</t>
  </si>
  <si>
    <t xml:space="preserve">Logar   </t>
  </si>
  <si>
    <t>ولایت لوگر</t>
  </si>
  <si>
    <t xml:space="preserve">Ghazni   </t>
  </si>
  <si>
    <t xml:space="preserve">ولایت غزنی  </t>
  </si>
  <si>
    <t xml:space="preserve">Paktika   </t>
  </si>
  <si>
    <t>ولایت پکتیکا</t>
  </si>
  <si>
    <t xml:space="preserve">Paktia    </t>
  </si>
  <si>
    <t>ولایت پکتیا</t>
  </si>
  <si>
    <t xml:space="preserve">Khost        </t>
  </si>
  <si>
    <t>ولایت خوست</t>
  </si>
  <si>
    <t>ولایت ننگرهار</t>
  </si>
  <si>
    <t>Nangerhar</t>
  </si>
  <si>
    <t xml:space="preserve">Kunarha  </t>
  </si>
  <si>
    <t>ولایت کنرها</t>
  </si>
  <si>
    <t xml:space="preserve">Laghman   </t>
  </si>
  <si>
    <t>ولایت لغمان</t>
  </si>
  <si>
    <t xml:space="preserve">Nooristan   </t>
  </si>
  <si>
    <t>ولایت نورستان</t>
  </si>
  <si>
    <t xml:space="preserve">Badakhshan   </t>
  </si>
  <si>
    <t>ولایت بدخشان</t>
  </si>
  <si>
    <t xml:space="preserve">Takhar   </t>
  </si>
  <si>
    <t>ولایت تخار</t>
  </si>
  <si>
    <t>مجموع ولایات</t>
  </si>
  <si>
    <t>All provinces</t>
  </si>
  <si>
    <t xml:space="preserve">Baghlan   </t>
  </si>
  <si>
    <t>ولایت بغلان</t>
  </si>
  <si>
    <t xml:space="preserve">Kunduz   </t>
  </si>
  <si>
    <t>ولایت کندز</t>
  </si>
  <si>
    <t xml:space="preserve">Samangan   </t>
  </si>
  <si>
    <t>ولایت سمنگان</t>
  </si>
  <si>
    <t xml:space="preserve">Balkh   </t>
  </si>
  <si>
    <t xml:space="preserve">ولایت بلخ </t>
  </si>
  <si>
    <t xml:space="preserve">Juzjan   </t>
  </si>
  <si>
    <t>ولایت جوزجان</t>
  </si>
  <si>
    <t xml:space="preserve">Sar-i-Pul   </t>
  </si>
  <si>
    <t>ولایت سرپل</t>
  </si>
  <si>
    <t xml:space="preserve">Faryab   </t>
  </si>
  <si>
    <t>ولایت فاریاب</t>
  </si>
  <si>
    <t xml:space="preserve">Badghis   </t>
  </si>
  <si>
    <t>ولایت بادغیس</t>
  </si>
  <si>
    <t xml:space="preserve">Herat   </t>
  </si>
  <si>
    <t>ولایت هرات</t>
  </si>
  <si>
    <t xml:space="preserve">Farah  </t>
  </si>
  <si>
    <t>ولایت فراه</t>
  </si>
  <si>
    <t xml:space="preserve">Nimroz   </t>
  </si>
  <si>
    <t>ولایت نیمروز</t>
  </si>
  <si>
    <t xml:space="preserve">Helmand   </t>
  </si>
  <si>
    <t>ولایت هلمند</t>
  </si>
  <si>
    <t xml:space="preserve">Kandahar   </t>
  </si>
  <si>
    <t xml:space="preserve">Zabul   </t>
  </si>
  <si>
    <t>ولایت زابل</t>
  </si>
  <si>
    <t xml:space="preserve">Urozgan   </t>
  </si>
  <si>
    <t>ولایت ارزگان</t>
  </si>
  <si>
    <t xml:space="preserve">Ghor    </t>
  </si>
  <si>
    <t>ولایت غور</t>
  </si>
  <si>
    <t>Bamyan</t>
  </si>
  <si>
    <t>Panjshir</t>
  </si>
  <si>
    <t>Daikondi</t>
  </si>
  <si>
    <t>ولایت بامیان</t>
  </si>
  <si>
    <t>ولایت پنجشیر</t>
  </si>
  <si>
    <t xml:space="preserve">ولایت دایکندی       </t>
  </si>
  <si>
    <t>Total</t>
  </si>
  <si>
    <t>مجموع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</si>
  <si>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</si>
  <si>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</si>
  <si>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</si>
  <si>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</si>
  <si>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</si>
  <si>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</si>
  <si>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</si>
  <si>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</si>
  <si>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</si>
  <si>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</si>
  <si>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</si>
  <si>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</si>
  <si>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</si>
  <si>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</si>
  <si>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</si>
  <si>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</si>
  <si>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</si>
  <si>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</si>
  <si>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</si>
  <si>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</si>
  <si>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ـ</t>
  </si>
  <si>
    <t>تعداد خانوار</t>
  </si>
  <si>
    <t>House hold</t>
  </si>
  <si>
    <t>نفــــــــــــوس</t>
  </si>
  <si>
    <t>Population</t>
  </si>
  <si>
    <t>نواحــــــــی</t>
  </si>
  <si>
    <t>Districts</t>
  </si>
  <si>
    <t>Femaleاناث</t>
  </si>
  <si>
    <t>Male ذکور</t>
  </si>
  <si>
    <t>Total مجموع</t>
  </si>
  <si>
    <t>District No  1</t>
  </si>
  <si>
    <t>ناحیه اول</t>
  </si>
  <si>
    <t>District No  2</t>
  </si>
  <si>
    <t>ناحیه دوم</t>
  </si>
  <si>
    <t>District No  3</t>
  </si>
  <si>
    <t>ناحیه  سوم</t>
  </si>
  <si>
    <t>District No  4</t>
  </si>
  <si>
    <t>ناحیه  چهارم</t>
  </si>
  <si>
    <t>District No  5</t>
  </si>
  <si>
    <t>ناحیه  پنجم</t>
  </si>
  <si>
    <t>District No  6</t>
  </si>
  <si>
    <t>ناحیه  ششم</t>
  </si>
  <si>
    <t>District No  7</t>
  </si>
  <si>
    <t>ناحیه  هفتم</t>
  </si>
  <si>
    <t>District No  8</t>
  </si>
  <si>
    <t>ناحیه  هشتم</t>
  </si>
  <si>
    <t>District No  9</t>
  </si>
  <si>
    <t>نا حیه  نهم</t>
  </si>
  <si>
    <t>District No  10</t>
  </si>
  <si>
    <t>ناحیه  دهم</t>
  </si>
  <si>
    <t>District No  11</t>
  </si>
  <si>
    <t>ناحیه  یازدهم</t>
  </si>
  <si>
    <t>District No  12</t>
  </si>
  <si>
    <t>ناحیه  دوازدهم</t>
  </si>
  <si>
    <t>ناحیه سیزدهم</t>
  </si>
  <si>
    <t>ارقام به هزار</t>
  </si>
  <si>
    <t>ناحیه پانزدهم</t>
  </si>
  <si>
    <t>ناحیه شانزدهم</t>
  </si>
  <si>
    <t>ناحیه هفدهم</t>
  </si>
  <si>
    <t>District No  15</t>
  </si>
  <si>
    <t>District No  16</t>
  </si>
  <si>
    <t>District No  13</t>
  </si>
  <si>
    <t>District No  17</t>
  </si>
  <si>
    <t>Figures  in  ( 000 )</t>
  </si>
  <si>
    <t xml:space="preserve">ارقام به هزار </t>
  </si>
  <si>
    <t xml:space="preserve"> Figures in ( 000)</t>
  </si>
  <si>
    <t>District No  14</t>
  </si>
  <si>
    <t>ناحیه چهاردهم</t>
  </si>
  <si>
    <t>District No  18</t>
  </si>
  <si>
    <t>ناحیه هجدهم</t>
  </si>
  <si>
    <t>...</t>
  </si>
  <si>
    <t>* Based on the information  obtainet  from  Kabul  Municipality  distirct  14  is the center  of  Paghman  distirrct . Then  has been  no agreement between  Kabul  Municipality   Ministry  of Interian  and Kabul</t>
  </si>
  <si>
    <t xml:space="preserve">Province .  **  Distric  No . 18 includes parts of  districts No. 9 districts  No .10 and Dehsabz district inspite repeated  contacts  with  Kabul Municipality and  Ministry  of Interior  the  boundaries of  District </t>
  </si>
  <si>
    <t>No .18 sofar  is not demarcated  .</t>
  </si>
  <si>
    <t>**  ناحیه هجدهم شامل ناحیه  نهم ، دهم وقسمتی ازولسوالی ده سبز می باشد با وجود تماس های مکرر تاحال از طریق شاروالی ووزارت داخله تثبیت سرحد نشده است .</t>
  </si>
  <si>
    <r>
      <t xml:space="preserve">نفوس مسکون کشور به تفریق واحد های اداری ( شهری، دهاتی ) و جنس سال </t>
    </r>
    <r>
      <rPr>
        <sz val="12"/>
        <rFont val="Antique Olive"/>
        <family val="2"/>
      </rPr>
      <t>١٣٨٤</t>
    </r>
  </si>
  <si>
    <t>نفوس مسکون کشور به تفریق واحد های اداری ( شهری، دهاتی ) و جنس سال ١٣٨٤</t>
  </si>
  <si>
    <t xml:space="preserve"> نـفوس شــــهر کــابـل به تــفکــیک نـــــواحـــی و جـــنس طـــی ســال 1384 </t>
  </si>
  <si>
    <t xml:space="preserve"> Population of  Kabul City  by districts and sex in1384 (2005 )</t>
  </si>
  <si>
    <t xml:space="preserve"> مجموع نفوس  ولایات</t>
  </si>
  <si>
    <t xml:space="preserve">Total Population of  provinces </t>
  </si>
  <si>
    <t>Settled Population by civil division ( Urban and Rural ) and sex 2005 - 2006</t>
  </si>
  <si>
    <t xml:space="preserve"> *  متکی به معلومات شاروالی کابل ناحیه 14 مربوط مرکز ولسوالی پغمان می باشد که این مساله تاحال مورد تائید وزارت داخله وولایت کابل نمیباشد 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</si>
</sst>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ntique Olive"/>
      <family val="2"/>
    </font>
    <font>
      <b/>
      <sz val="10"/>
      <name val="Arial"/>
      <family val="0"/>
    </font>
    <font>
      <b/>
      <sz val="7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77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 quotePrefix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8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/>
    </xf>
    <xf numFmtId="0" fontId="5" fillId="0" borderId="0" xfId="0" applyFont="1" applyBorder="1" applyAlignment="1" quotePrefix="1">
      <alignment horizontal="left" vertical="center" wrapText="1"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/>
    </xf>
    <xf numFmtId="0" fontId="4" fillId="0" borderId="1" xfId="0" applyFont="1" applyBorder="1" applyAlignment="1" quotePrefix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/>
    </xf>
    <xf numFmtId="172" fontId="0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1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172" fontId="12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2" fontId="0" fillId="0" borderId="8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2" borderId="12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2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 readingOrder="2"/>
    </xf>
    <xf numFmtId="0" fontId="3" fillId="0" borderId="0" xfId="0" applyFont="1" applyAlignment="1" quotePrefix="1">
      <alignment horizontal="right" readingOrder="2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Demography\My%20Documents\&#1576;&#1705;&#1575;&#1585;\&#1576;&#1705;&#1575;&#1585;\&#1578;&#1582;&#1605;&#1740;&#1606;%20&#1606;&#1601;&#1608;&#1587;%20&#1587;&#1575;&#1604;%201383\Copy%20of%20&#1578;&#1582;&#1605;&#1740;&#1606;%20&#1606;&#1601;&#1608;&#1587;%20&#1580;&#1583;&#1740;&#1583;%20&#1587;&#1575;&#1604;1383%20&#1575;&#1585;&#1602;&#1575;&#1605;%20&#1576;&#1607;%20&#1607;&#1586;&#1575;&#15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6">
          <cell r="D6">
            <v>2435.3999999999996</v>
          </cell>
        </row>
        <row r="7">
          <cell r="D7">
            <v>64.7</v>
          </cell>
        </row>
        <row r="8">
          <cell r="D8">
            <v>78.7</v>
          </cell>
        </row>
        <row r="9">
          <cell r="D9">
            <v>95.1</v>
          </cell>
        </row>
        <row r="10">
          <cell r="D10">
            <v>202.9</v>
          </cell>
        </row>
        <row r="11">
          <cell r="D11">
            <v>187.5</v>
          </cell>
        </row>
        <row r="12">
          <cell r="D12">
            <v>207.4</v>
          </cell>
        </row>
        <row r="13">
          <cell r="D13">
            <v>248.1</v>
          </cell>
        </row>
        <row r="14">
          <cell r="D14">
            <v>206.3</v>
          </cell>
        </row>
        <row r="15">
          <cell r="D15">
            <v>178.5</v>
          </cell>
        </row>
        <row r="16">
          <cell r="D16">
            <v>218.89999999999998</v>
          </cell>
        </row>
        <row r="17">
          <cell r="D17">
            <v>171.4</v>
          </cell>
        </row>
        <row r="18">
          <cell r="D18">
            <v>31.5</v>
          </cell>
        </row>
        <row r="19">
          <cell r="D19">
            <v>144.8</v>
          </cell>
        </row>
        <row r="20">
          <cell r="D20" t="str">
            <v>...</v>
          </cell>
        </row>
        <row r="21">
          <cell r="D21">
            <v>234.2</v>
          </cell>
        </row>
        <row r="22">
          <cell r="D22">
            <v>101.7</v>
          </cell>
        </row>
        <row r="23">
          <cell r="D23">
            <v>63.7</v>
          </cell>
        </row>
        <row r="24">
          <cell r="D24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75" zoomScaleNormal="75" zoomScaleSheetLayoutView="100" workbookViewId="0" topLeftCell="A19">
      <selection activeCell="A53" sqref="A53:IV2802"/>
    </sheetView>
  </sheetViews>
  <sheetFormatPr defaultColWidth="9.140625" defaultRowHeight="12.75"/>
  <cols>
    <col min="1" max="2" width="8.7109375" style="0" customWidth="1"/>
    <col min="3" max="3" width="11.28125" style="0" customWidth="1"/>
    <col min="4" max="5" width="8.7109375" style="0" customWidth="1"/>
    <col min="6" max="6" width="11.28125" style="0" customWidth="1"/>
    <col min="7" max="7" width="11.140625" style="0" customWidth="1"/>
    <col min="8" max="8" width="11.28125" style="0" customWidth="1"/>
    <col min="9" max="9" width="12.00390625" style="0" customWidth="1"/>
    <col min="10" max="10" width="19.57421875" style="0" customWidth="1"/>
    <col min="11" max="11" width="20.28125" style="0" customWidth="1"/>
    <col min="12" max="12" width="5.7109375" style="0" customWidth="1"/>
    <col min="13" max="13" width="12.57421875" style="0" customWidth="1"/>
    <col min="14" max="14" width="9.57421875" style="0" customWidth="1"/>
    <col min="15" max="15" width="15.57421875" style="0" customWidth="1"/>
    <col min="16" max="16" width="19.57421875" style="0" customWidth="1"/>
    <col min="17" max="17" width="8.7109375" style="0" bestFit="1" customWidth="1"/>
    <col min="18" max="18" width="13.8515625" style="0" bestFit="1" customWidth="1"/>
    <col min="19" max="19" width="8.140625" style="0" bestFit="1" customWidth="1"/>
    <col min="20" max="20" width="13.8515625" style="0" bestFit="1" customWidth="1"/>
    <col min="21" max="21" width="12.7109375" style="0" customWidth="1"/>
    <col min="22" max="22" width="8.140625" style="0" bestFit="1" customWidth="1"/>
    <col min="23" max="23" width="13.8515625" style="0" bestFit="1" customWidth="1"/>
    <col min="24" max="24" width="5.7109375" style="0" customWidth="1"/>
  </cols>
  <sheetData>
    <row r="1" spans="1:12" ht="16.5" customHeight="1">
      <c r="A1" s="104" t="s">
        <v>160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6" ht="16.5" customHeight="1">
      <c r="A2" s="104" t="s">
        <v>166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3"/>
      <c r="O2" s="3"/>
      <c r="P2" s="3"/>
    </row>
    <row r="3" spans="1:18" s="1" customFormat="1" ht="15.75">
      <c r="A3" s="107" t="s">
        <v>149</v>
      </c>
      <c r="B3" s="107"/>
      <c r="C3" s="107"/>
      <c r="K3" s="105" t="s">
        <v>44</v>
      </c>
      <c r="L3" s="105"/>
      <c r="M3"/>
      <c r="N3" s="3"/>
      <c r="O3" s="3"/>
      <c r="P3" s="3"/>
      <c r="Q3" s="3"/>
      <c r="R3"/>
    </row>
    <row r="4" spans="1:18" s="1" customFormat="1" ht="16.5" thickBot="1">
      <c r="A4" s="108" t="s">
        <v>150</v>
      </c>
      <c r="B4" s="109"/>
      <c r="C4" s="109"/>
      <c r="D4" s="25"/>
      <c r="E4" s="25"/>
      <c r="F4" s="25"/>
      <c r="G4" s="25"/>
      <c r="H4" s="25"/>
      <c r="I4" s="25"/>
      <c r="J4" s="25"/>
      <c r="K4" s="106" t="s">
        <v>45</v>
      </c>
      <c r="L4" s="106"/>
      <c r="M4"/>
      <c r="N4" s="3"/>
      <c r="O4" s="3"/>
      <c r="P4" s="3"/>
      <c r="Q4" s="3"/>
      <c r="R4"/>
    </row>
    <row r="5" spans="1:18" s="1" customFormat="1" ht="15">
      <c r="A5" s="99" t="s">
        <v>6</v>
      </c>
      <c r="B5" s="100"/>
      <c r="C5" s="101"/>
      <c r="D5" s="96" t="s">
        <v>7</v>
      </c>
      <c r="E5" s="96"/>
      <c r="F5" s="96"/>
      <c r="G5" s="99" t="s">
        <v>8</v>
      </c>
      <c r="H5" s="100"/>
      <c r="I5" s="101"/>
      <c r="J5" s="98" t="s">
        <v>12</v>
      </c>
      <c r="K5" s="96"/>
      <c r="L5" s="103" t="s">
        <v>11</v>
      </c>
      <c r="M5"/>
      <c r="N5" s="3"/>
      <c r="O5" s="3"/>
      <c r="Q5" s="3"/>
      <c r="R5"/>
    </row>
    <row r="6" spans="1:18" s="1" customFormat="1" ht="15.75" thickBot="1">
      <c r="A6" s="54"/>
      <c r="B6" s="26"/>
      <c r="C6" s="58"/>
      <c r="D6" s="25"/>
      <c r="E6" s="25"/>
      <c r="F6" s="51"/>
      <c r="G6" s="97" t="s">
        <v>9</v>
      </c>
      <c r="H6" s="97"/>
      <c r="I6" s="102"/>
      <c r="J6" s="96"/>
      <c r="K6" s="96"/>
      <c r="L6" s="103"/>
      <c r="M6"/>
      <c r="N6" s="3"/>
      <c r="O6" s="3"/>
      <c r="P6"/>
      <c r="Q6" s="3"/>
      <c r="R6"/>
    </row>
    <row r="7" spans="1:18" s="1" customFormat="1" ht="15">
      <c r="A7" s="69" t="s">
        <v>0</v>
      </c>
      <c r="B7" s="66" t="s">
        <v>3</v>
      </c>
      <c r="C7" s="48" t="s">
        <v>4</v>
      </c>
      <c r="D7" s="75" t="s">
        <v>0</v>
      </c>
      <c r="E7" s="66" t="s">
        <v>3</v>
      </c>
      <c r="F7" s="48" t="s">
        <v>4</v>
      </c>
      <c r="G7" s="75" t="s">
        <v>0</v>
      </c>
      <c r="H7" s="66" t="s">
        <v>3</v>
      </c>
      <c r="I7" s="61" t="s">
        <v>4</v>
      </c>
      <c r="J7" s="96" t="s">
        <v>10</v>
      </c>
      <c r="K7" s="96"/>
      <c r="L7" s="50"/>
      <c r="M7"/>
      <c r="N7" s="3"/>
      <c r="O7" s="3"/>
      <c r="P7" s="3"/>
      <c r="Q7" s="3"/>
      <c r="R7"/>
    </row>
    <row r="8" spans="1:18" s="1" customFormat="1" ht="15.75" thickBot="1">
      <c r="A8" s="70" t="s">
        <v>1</v>
      </c>
      <c r="B8" s="67" t="s">
        <v>2</v>
      </c>
      <c r="C8" s="76" t="s">
        <v>5</v>
      </c>
      <c r="D8" s="67" t="s">
        <v>1</v>
      </c>
      <c r="E8" s="67" t="s">
        <v>2</v>
      </c>
      <c r="F8" s="49" t="s">
        <v>5</v>
      </c>
      <c r="G8" s="67" t="s">
        <v>1</v>
      </c>
      <c r="H8" s="67" t="s">
        <v>2</v>
      </c>
      <c r="I8" s="49" t="s">
        <v>5</v>
      </c>
      <c r="J8" s="97"/>
      <c r="K8" s="97"/>
      <c r="L8" s="51"/>
      <c r="M8"/>
      <c r="O8"/>
      <c r="P8" s="3"/>
      <c r="Q8" s="3"/>
      <c r="R8"/>
    </row>
    <row r="9" spans="1:17" ht="34.5" customHeight="1">
      <c r="A9" s="71">
        <v>8487.5</v>
      </c>
      <c r="B9" s="68">
        <v>8851.2</v>
      </c>
      <c r="C9" s="77">
        <f aca="true" t="shared" si="0" ref="C9:C26">SUM(A9:B9)</f>
        <v>17338.7</v>
      </c>
      <c r="D9" s="68">
        <v>2309.1</v>
      </c>
      <c r="E9" s="68">
        <v>2450.1</v>
      </c>
      <c r="F9" s="77">
        <f aca="true" t="shared" si="1" ref="F9:F21">SUM(D9:E9)</f>
        <v>4759.2</v>
      </c>
      <c r="G9" s="68">
        <f>D9+A9</f>
        <v>10796.6</v>
      </c>
      <c r="H9" s="68">
        <f>E9+B9</f>
        <v>11301.300000000001</v>
      </c>
      <c r="I9" s="83">
        <f>SUM(G9:H9)</f>
        <v>22097.9</v>
      </c>
      <c r="J9" s="41" t="s">
        <v>165</v>
      </c>
      <c r="K9" s="91" t="s">
        <v>164</v>
      </c>
      <c r="L9" s="52"/>
      <c r="M9" s="8"/>
      <c r="O9" s="3"/>
      <c r="Q9" s="3"/>
    </row>
    <row r="10" spans="1:17" ht="18" customHeight="1">
      <c r="A10" s="65">
        <v>279.4</v>
      </c>
      <c r="B10" s="63">
        <v>292.4</v>
      </c>
      <c r="C10" s="78">
        <f t="shared" si="0"/>
        <v>571.8</v>
      </c>
      <c r="D10" s="63">
        <v>1205.9</v>
      </c>
      <c r="E10" s="63">
        <v>1293.9</v>
      </c>
      <c r="F10" s="78">
        <f t="shared" si="1"/>
        <v>2499.8</v>
      </c>
      <c r="G10" s="63">
        <f aca="true" t="shared" si="2" ref="G10:G26">D10+A10</f>
        <v>1485.3000000000002</v>
      </c>
      <c r="H10" s="63">
        <f aca="true" t="shared" si="3" ref="H10:H26">E10+B10</f>
        <v>1586.3000000000002</v>
      </c>
      <c r="I10" s="81">
        <f aca="true" t="shared" si="4" ref="I10:I26">SUM(G10:H10)</f>
        <v>3071.6000000000004</v>
      </c>
      <c r="J10" s="27" t="s">
        <v>14</v>
      </c>
      <c r="K10" s="29" t="s">
        <v>15</v>
      </c>
      <c r="L10" s="53" t="s">
        <v>85</v>
      </c>
      <c r="M10" s="8"/>
      <c r="O10" s="3"/>
      <c r="P10" s="3"/>
      <c r="Q10" s="3"/>
    </row>
    <row r="11" spans="1:17" ht="18" customHeight="1">
      <c r="A11" s="65">
        <v>185</v>
      </c>
      <c r="B11" s="63">
        <v>188.3</v>
      </c>
      <c r="C11" s="78">
        <f t="shared" si="0"/>
        <v>373.3</v>
      </c>
      <c r="D11" s="63">
        <v>0.5</v>
      </c>
      <c r="E11" s="63">
        <v>0.7</v>
      </c>
      <c r="F11" s="78">
        <f t="shared" si="1"/>
        <v>1.2</v>
      </c>
      <c r="G11" s="63">
        <f t="shared" si="2"/>
        <v>185.5</v>
      </c>
      <c r="H11" s="63">
        <f t="shared" si="3"/>
        <v>189</v>
      </c>
      <c r="I11" s="81">
        <f t="shared" si="4"/>
        <v>374.5</v>
      </c>
      <c r="J11" s="27" t="s">
        <v>16</v>
      </c>
      <c r="K11" s="29" t="s">
        <v>17</v>
      </c>
      <c r="L11" s="53" t="s">
        <v>86</v>
      </c>
      <c r="M11" s="8"/>
      <c r="O11" s="3"/>
      <c r="P11" s="3"/>
      <c r="Q11" s="3"/>
    </row>
    <row r="12" spans="1:17" ht="18" customHeight="1">
      <c r="A12" s="65">
        <v>253.9</v>
      </c>
      <c r="B12" s="63">
        <v>259.9</v>
      </c>
      <c r="C12" s="78">
        <f t="shared" si="0"/>
        <v>513.8</v>
      </c>
      <c r="D12" s="63">
        <v>23.2</v>
      </c>
      <c r="E12" s="63">
        <v>23.8</v>
      </c>
      <c r="F12" s="78">
        <f t="shared" si="1"/>
        <v>47</v>
      </c>
      <c r="G12" s="63">
        <f t="shared" si="2"/>
        <v>277.1</v>
      </c>
      <c r="H12" s="63">
        <f t="shared" si="3"/>
        <v>283.7</v>
      </c>
      <c r="I12" s="81">
        <f t="shared" si="4"/>
        <v>560.8</v>
      </c>
      <c r="J12" s="27" t="s">
        <v>18</v>
      </c>
      <c r="K12" s="29" t="s">
        <v>19</v>
      </c>
      <c r="L12" s="53" t="s">
        <v>87</v>
      </c>
      <c r="M12" s="8"/>
      <c r="O12" s="3"/>
      <c r="P12" s="3"/>
      <c r="Q12" s="3"/>
    </row>
    <row r="13" spans="1:17" ht="18" customHeight="1">
      <c r="A13" s="73">
        <v>246.7</v>
      </c>
      <c r="B13" s="63">
        <v>257.2</v>
      </c>
      <c r="C13" s="78">
        <f t="shared" si="0"/>
        <v>503.9</v>
      </c>
      <c r="D13" s="63">
        <v>1.2</v>
      </c>
      <c r="E13" s="63">
        <v>1.2</v>
      </c>
      <c r="F13" s="78">
        <f t="shared" si="1"/>
        <v>2.4</v>
      </c>
      <c r="G13" s="63">
        <f t="shared" si="2"/>
        <v>247.89999999999998</v>
      </c>
      <c r="H13" s="63">
        <f t="shared" si="3"/>
        <v>258.4</v>
      </c>
      <c r="I13" s="81">
        <f t="shared" si="4"/>
        <v>506.29999999999995</v>
      </c>
      <c r="J13" s="27" t="s">
        <v>20</v>
      </c>
      <c r="K13" s="29" t="s">
        <v>21</v>
      </c>
      <c r="L13" s="53" t="s">
        <v>88</v>
      </c>
      <c r="M13" s="8"/>
      <c r="O13" s="21"/>
      <c r="P13" s="3"/>
      <c r="Q13" s="3"/>
    </row>
    <row r="14" spans="1:17" ht="18" customHeight="1">
      <c r="A14" s="73">
        <v>159.4</v>
      </c>
      <c r="B14" s="63">
        <v>165.1</v>
      </c>
      <c r="C14" s="78">
        <f t="shared" si="0"/>
        <v>324.5</v>
      </c>
      <c r="D14" s="63">
        <v>3.9</v>
      </c>
      <c r="E14" s="63">
        <v>4</v>
      </c>
      <c r="F14" s="78">
        <f t="shared" si="1"/>
        <v>7.9</v>
      </c>
      <c r="G14" s="63">
        <f t="shared" si="2"/>
        <v>163.3</v>
      </c>
      <c r="H14" s="63">
        <f t="shared" si="3"/>
        <v>169.1</v>
      </c>
      <c r="I14" s="81">
        <f t="shared" si="4"/>
        <v>332.4</v>
      </c>
      <c r="J14" s="27" t="s">
        <v>22</v>
      </c>
      <c r="K14" s="29" t="s">
        <v>23</v>
      </c>
      <c r="L14" s="53" t="s">
        <v>89</v>
      </c>
      <c r="M14" s="8"/>
      <c r="O14" s="21"/>
      <c r="P14" s="3"/>
      <c r="Q14" s="3"/>
    </row>
    <row r="15" spans="1:17" ht="18" customHeight="1">
      <c r="A15" s="73">
        <v>485.3</v>
      </c>
      <c r="B15" s="63">
        <v>507.1</v>
      </c>
      <c r="C15" s="78">
        <f t="shared" si="0"/>
        <v>992.4000000000001</v>
      </c>
      <c r="D15" s="63">
        <v>23.3</v>
      </c>
      <c r="E15" s="63">
        <v>24.4</v>
      </c>
      <c r="F15" s="78">
        <f t="shared" si="1"/>
        <v>47.7</v>
      </c>
      <c r="G15" s="63">
        <f t="shared" si="2"/>
        <v>508.6</v>
      </c>
      <c r="H15" s="63">
        <f t="shared" si="3"/>
        <v>531.5</v>
      </c>
      <c r="I15" s="81">
        <f t="shared" si="4"/>
        <v>1040.1</v>
      </c>
      <c r="J15" s="27" t="s">
        <v>24</v>
      </c>
      <c r="K15" s="29" t="s">
        <v>25</v>
      </c>
      <c r="L15" s="53" t="s">
        <v>90</v>
      </c>
      <c r="M15" s="8"/>
      <c r="O15" s="21"/>
      <c r="P15" s="3"/>
      <c r="Q15" s="3"/>
    </row>
    <row r="16" spans="1:17" ht="18" customHeight="1">
      <c r="A16" s="73">
        <v>178.7</v>
      </c>
      <c r="B16" s="63">
        <v>188.2</v>
      </c>
      <c r="C16" s="81">
        <f t="shared" si="0"/>
        <v>366.9</v>
      </c>
      <c r="D16" s="63">
        <v>1</v>
      </c>
      <c r="E16" s="63">
        <v>1.2</v>
      </c>
      <c r="F16" s="78">
        <f t="shared" si="1"/>
        <v>2.2</v>
      </c>
      <c r="G16" s="63">
        <f t="shared" si="2"/>
        <v>179.7</v>
      </c>
      <c r="H16" s="63">
        <f t="shared" si="3"/>
        <v>189.39999999999998</v>
      </c>
      <c r="I16" s="81">
        <f t="shared" si="4"/>
        <v>369.09999999999997</v>
      </c>
      <c r="J16" s="27" t="s">
        <v>26</v>
      </c>
      <c r="K16" s="29" t="s">
        <v>27</v>
      </c>
      <c r="L16" s="53" t="s">
        <v>91</v>
      </c>
      <c r="M16" s="8"/>
      <c r="O16" s="21"/>
      <c r="P16" s="3"/>
      <c r="Q16" s="3"/>
    </row>
    <row r="17" spans="1:17" ht="18" customHeight="1">
      <c r="A17" s="73">
        <v>218.9</v>
      </c>
      <c r="B17" s="63">
        <v>229</v>
      </c>
      <c r="C17" s="81">
        <f t="shared" si="0"/>
        <v>447.9</v>
      </c>
      <c r="D17" s="63">
        <v>9.6</v>
      </c>
      <c r="E17" s="63">
        <v>10</v>
      </c>
      <c r="F17" s="78">
        <f t="shared" si="1"/>
        <v>19.6</v>
      </c>
      <c r="G17" s="63">
        <f t="shared" si="2"/>
        <v>228.5</v>
      </c>
      <c r="H17" s="63">
        <f t="shared" si="3"/>
        <v>239</v>
      </c>
      <c r="I17" s="81">
        <f t="shared" si="4"/>
        <v>467.5</v>
      </c>
      <c r="J17" s="27" t="s">
        <v>28</v>
      </c>
      <c r="K17" s="29" t="s">
        <v>29</v>
      </c>
      <c r="L17" s="53" t="s">
        <v>92</v>
      </c>
      <c r="M17" s="8"/>
      <c r="O17" s="21"/>
      <c r="P17" s="3"/>
      <c r="Q17" s="3"/>
    </row>
    <row r="18" spans="1:17" ht="18" customHeight="1">
      <c r="A18" s="73">
        <v>233.3</v>
      </c>
      <c r="B18" s="63">
        <v>244.8</v>
      </c>
      <c r="C18" s="78">
        <f t="shared" si="0"/>
        <v>478.1</v>
      </c>
      <c r="D18" s="63">
        <v>4.5</v>
      </c>
      <c r="E18" s="63">
        <v>4.8</v>
      </c>
      <c r="F18" s="78">
        <f t="shared" si="1"/>
        <v>9.3</v>
      </c>
      <c r="G18" s="63">
        <f t="shared" si="2"/>
        <v>237.8</v>
      </c>
      <c r="H18" s="63">
        <f t="shared" si="3"/>
        <v>249.60000000000002</v>
      </c>
      <c r="I18" s="81">
        <f t="shared" si="4"/>
        <v>487.40000000000003</v>
      </c>
      <c r="J18" s="27" t="s">
        <v>30</v>
      </c>
      <c r="K18" s="29" t="s">
        <v>31</v>
      </c>
      <c r="L18" s="53" t="s">
        <v>93</v>
      </c>
      <c r="M18" s="8"/>
      <c r="O18" s="21"/>
      <c r="P18" s="3"/>
      <c r="Q18" s="3"/>
    </row>
    <row r="19" spans="1:17" ht="18" customHeight="1">
      <c r="A19" s="73">
        <v>534.1</v>
      </c>
      <c r="B19" s="63">
        <v>558.8</v>
      </c>
      <c r="C19" s="78">
        <f t="shared" si="0"/>
        <v>1092.9</v>
      </c>
      <c r="D19" s="63">
        <v>82</v>
      </c>
      <c r="E19" s="63">
        <v>87</v>
      </c>
      <c r="F19" s="78">
        <f t="shared" si="1"/>
        <v>169</v>
      </c>
      <c r="G19" s="63">
        <f t="shared" si="2"/>
        <v>616.1</v>
      </c>
      <c r="H19" s="63">
        <f t="shared" si="3"/>
        <v>645.8</v>
      </c>
      <c r="I19" s="81">
        <f t="shared" si="4"/>
        <v>1261.9</v>
      </c>
      <c r="J19" s="29" t="s">
        <v>33</v>
      </c>
      <c r="K19" s="29" t="s">
        <v>32</v>
      </c>
      <c r="L19" s="53" t="s">
        <v>94</v>
      </c>
      <c r="M19" s="8"/>
      <c r="O19" s="21"/>
      <c r="P19" s="3"/>
      <c r="Q19" s="3"/>
    </row>
    <row r="20" spans="1:17" ht="18" customHeight="1">
      <c r="A20" s="73">
        <v>181.1</v>
      </c>
      <c r="B20" s="63">
        <v>189.8</v>
      </c>
      <c r="C20" s="78">
        <f t="shared" si="0"/>
        <v>370.9</v>
      </c>
      <c r="D20" s="63">
        <v>5.3</v>
      </c>
      <c r="E20" s="63">
        <v>5.7</v>
      </c>
      <c r="F20" s="78">
        <f t="shared" si="1"/>
        <v>11</v>
      </c>
      <c r="G20" s="63">
        <f t="shared" si="2"/>
        <v>186.4</v>
      </c>
      <c r="H20" s="63">
        <f t="shared" si="3"/>
        <v>195.5</v>
      </c>
      <c r="I20" s="81">
        <f t="shared" si="4"/>
        <v>381.9</v>
      </c>
      <c r="J20" s="27" t="s">
        <v>34</v>
      </c>
      <c r="K20" s="29" t="s">
        <v>35</v>
      </c>
      <c r="L20" s="53" t="s">
        <v>95</v>
      </c>
      <c r="M20" s="8"/>
      <c r="O20" s="21"/>
      <c r="P20" s="3"/>
      <c r="Q20" s="3"/>
    </row>
    <row r="21" spans="1:17" ht="18" customHeight="1">
      <c r="A21" s="73">
        <v>182.5</v>
      </c>
      <c r="B21" s="63">
        <v>191.6</v>
      </c>
      <c r="C21" s="78">
        <f t="shared" si="0"/>
        <v>374.1</v>
      </c>
      <c r="D21" s="63">
        <v>1.9</v>
      </c>
      <c r="E21" s="63">
        <v>2.1</v>
      </c>
      <c r="F21" s="78">
        <f t="shared" si="1"/>
        <v>4</v>
      </c>
      <c r="G21" s="63">
        <f t="shared" si="2"/>
        <v>184.4</v>
      </c>
      <c r="H21" s="63">
        <f t="shared" si="3"/>
        <v>193.7</v>
      </c>
      <c r="I21" s="81">
        <f t="shared" si="4"/>
        <v>378.1</v>
      </c>
      <c r="J21" s="27" t="s">
        <v>36</v>
      </c>
      <c r="K21" s="29" t="s">
        <v>37</v>
      </c>
      <c r="L21" s="53" t="s">
        <v>96</v>
      </c>
      <c r="M21" s="8"/>
      <c r="O21" s="21"/>
      <c r="P21" s="3"/>
      <c r="Q21" s="3"/>
    </row>
    <row r="22" spans="1:17" ht="18" customHeight="1">
      <c r="A22" s="73">
        <v>61.6</v>
      </c>
      <c r="B22" s="63">
        <v>64.1</v>
      </c>
      <c r="C22" s="78">
        <f t="shared" si="0"/>
        <v>125.69999999999999</v>
      </c>
      <c r="D22" s="72" t="s">
        <v>105</v>
      </c>
      <c r="E22" s="72" t="s">
        <v>105</v>
      </c>
      <c r="F22" s="79" t="s">
        <v>105</v>
      </c>
      <c r="G22" s="63">
        <f>A22</f>
        <v>61.6</v>
      </c>
      <c r="H22" s="63">
        <f>B22</f>
        <v>64.1</v>
      </c>
      <c r="I22" s="81">
        <f t="shared" si="4"/>
        <v>125.69999999999999</v>
      </c>
      <c r="J22" s="27" t="s">
        <v>38</v>
      </c>
      <c r="K22" s="29" t="s">
        <v>39</v>
      </c>
      <c r="L22" s="53" t="s">
        <v>97</v>
      </c>
      <c r="M22" s="8"/>
      <c r="O22" s="3"/>
      <c r="P22" s="3"/>
      <c r="Q22" s="3"/>
    </row>
    <row r="23" spans="1:17" ht="18" customHeight="1">
      <c r="A23" s="73">
        <v>380.6</v>
      </c>
      <c r="B23" s="63">
        <v>395.2</v>
      </c>
      <c r="C23" s="78">
        <f t="shared" si="0"/>
        <v>775.8</v>
      </c>
      <c r="D23" s="63">
        <v>14.5</v>
      </c>
      <c r="E23" s="63">
        <v>15.2</v>
      </c>
      <c r="F23" s="78">
        <f>SUM(D23:E23)</f>
        <v>29.7</v>
      </c>
      <c r="G23" s="63">
        <f t="shared" si="2"/>
        <v>395.1</v>
      </c>
      <c r="H23" s="63">
        <f t="shared" si="3"/>
        <v>410.4</v>
      </c>
      <c r="I23" s="81">
        <f t="shared" si="4"/>
        <v>805.5</v>
      </c>
      <c r="J23" s="27" t="s">
        <v>40</v>
      </c>
      <c r="K23" s="29" t="s">
        <v>41</v>
      </c>
      <c r="L23" s="53" t="s">
        <v>98</v>
      </c>
      <c r="M23" s="8"/>
      <c r="O23" s="21"/>
      <c r="P23" s="3"/>
      <c r="Q23" s="3"/>
    </row>
    <row r="24" spans="1:17" ht="18" customHeight="1">
      <c r="A24" s="73">
        <v>354.9</v>
      </c>
      <c r="B24" s="63">
        <v>369.8</v>
      </c>
      <c r="C24" s="78">
        <f t="shared" si="0"/>
        <v>724.7</v>
      </c>
      <c r="D24" s="63">
        <v>50.6</v>
      </c>
      <c r="E24" s="63">
        <v>52.2</v>
      </c>
      <c r="F24" s="78">
        <f>SUM(D24:E24)</f>
        <v>102.80000000000001</v>
      </c>
      <c r="G24" s="63">
        <f t="shared" si="2"/>
        <v>405.5</v>
      </c>
      <c r="H24" s="63">
        <f t="shared" si="3"/>
        <v>422</v>
      </c>
      <c r="I24" s="81">
        <f t="shared" si="4"/>
        <v>827.5</v>
      </c>
      <c r="J24" s="27" t="s">
        <v>42</v>
      </c>
      <c r="K24" s="29" t="s">
        <v>43</v>
      </c>
      <c r="L24" s="53" t="s">
        <v>99</v>
      </c>
      <c r="M24" s="8"/>
      <c r="O24" s="21"/>
      <c r="P24" s="3"/>
      <c r="Q24" s="3"/>
    </row>
    <row r="25" spans="1:17" ht="18" customHeight="1">
      <c r="A25" s="73">
        <v>300</v>
      </c>
      <c r="B25" s="63">
        <v>316.5</v>
      </c>
      <c r="C25" s="78">
        <f t="shared" si="0"/>
        <v>616.5</v>
      </c>
      <c r="D25" s="63">
        <v>71.7</v>
      </c>
      <c r="E25" s="63">
        <v>74.3</v>
      </c>
      <c r="F25" s="78">
        <f>SUM(D25:E25)</f>
        <v>146</v>
      </c>
      <c r="G25" s="63">
        <f t="shared" si="2"/>
        <v>371.7</v>
      </c>
      <c r="H25" s="63">
        <f t="shared" si="3"/>
        <v>390.8</v>
      </c>
      <c r="I25" s="81">
        <f t="shared" si="4"/>
        <v>762.5</v>
      </c>
      <c r="J25" s="27" t="s">
        <v>46</v>
      </c>
      <c r="K25" s="29" t="s">
        <v>47</v>
      </c>
      <c r="L25" s="53" t="s">
        <v>100</v>
      </c>
      <c r="M25" s="8"/>
      <c r="O25" s="21"/>
      <c r="P25" s="3"/>
      <c r="Q25" s="3"/>
    </row>
    <row r="26" spans="1:17" ht="18" customHeight="1" thickBot="1">
      <c r="A26" s="74">
        <v>315.1</v>
      </c>
      <c r="B26" s="64">
        <v>324.4</v>
      </c>
      <c r="C26" s="82">
        <f t="shared" si="0"/>
        <v>639.5</v>
      </c>
      <c r="D26" s="64">
        <v>94.2</v>
      </c>
      <c r="E26" s="64">
        <v>99.6</v>
      </c>
      <c r="F26" s="80">
        <f>SUM(D26:E26)</f>
        <v>193.8</v>
      </c>
      <c r="G26" s="64">
        <f t="shared" si="2"/>
        <v>409.3</v>
      </c>
      <c r="H26" s="64">
        <f t="shared" si="3"/>
        <v>424</v>
      </c>
      <c r="I26" s="84">
        <f t="shared" si="4"/>
        <v>833.3</v>
      </c>
      <c r="J26" s="55" t="s">
        <v>48</v>
      </c>
      <c r="K26" s="56" t="s">
        <v>49</v>
      </c>
      <c r="L26" s="57" t="s">
        <v>101</v>
      </c>
      <c r="M26" s="8"/>
      <c r="O26" s="21"/>
      <c r="P26" s="3"/>
      <c r="Q26" s="3"/>
    </row>
    <row r="27" spans="1:14" ht="16.5" customHeight="1">
      <c r="A27" s="104" t="s">
        <v>161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9"/>
      <c r="N27" s="1"/>
    </row>
    <row r="28" spans="1:14" ht="16.5" customHeight="1">
      <c r="A28" s="104" t="s">
        <v>166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9"/>
      <c r="N28" s="1"/>
    </row>
    <row r="29" spans="1:16" s="1" customFormat="1" ht="15.75">
      <c r="A29" s="110" t="s">
        <v>149</v>
      </c>
      <c r="B29" s="110"/>
      <c r="C29" s="110"/>
      <c r="D29" s="2"/>
      <c r="E29" s="2"/>
      <c r="F29" s="2"/>
      <c r="G29" s="2"/>
      <c r="H29" s="2"/>
      <c r="I29" s="2"/>
      <c r="J29" s="2"/>
      <c r="K29" s="111" t="s">
        <v>44</v>
      </c>
      <c r="L29" s="111"/>
      <c r="M29" s="9"/>
      <c r="O29"/>
      <c r="P29"/>
    </row>
    <row r="30" spans="1:16" s="1" customFormat="1" ht="16.5" thickBot="1">
      <c r="A30" s="108" t="s">
        <v>150</v>
      </c>
      <c r="B30" s="109"/>
      <c r="C30" s="109"/>
      <c r="D30" s="25"/>
      <c r="E30" s="25"/>
      <c r="F30" s="25"/>
      <c r="G30" s="25"/>
      <c r="H30" s="25"/>
      <c r="I30" s="25"/>
      <c r="J30" s="2"/>
      <c r="K30" s="106" t="s">
        <v>45</v>
      </c>
      <c r="L30" s="106"/>
      <c r="M30" s="9"/>
      <c r="O30"/>
      <c r="P30"/>
    </row>
    <row r="31" spans="1:16" s="1" customFormat="1" ht="15">
      <c r="A31" s="99" t="s">
        <v>6</v>
      </c>
      <c r="B31" s="100"/>
      <c r="C31" s="101"/>
      <c r="D31" s="96" t="s">
        <v>7</v>
      </c>
      <c r="E31" s="96"/>
      <c r="F31" s="103"/>
      <c r="G31" s="100" t="s">
        <v>8</v>
      </c>
      <c r="H31" s="100"/>
      <c r="I31" s="101"/>
      <c r="J31" s="112" t="s">
        <v>12</v>
      </c>
      <c r="K31" s="96"/>
      <c r="L31" s="103" t="s">
        <v>11</v>
      </c>
      <c r="M31" s="9"/>
      <c r="O31"/>
      <c r="P31"/>
    </row>
    <row r="32" spans="1:16" s="1" customFormat="1" ht="15.75" thickBot="1">
      <c r="A32" s="54"/>
      <c r="B32" s="26"/>
      <c r="C32" s="58"/>
      <c r="D32" s="25"/>
      <c r="E32" s="25"/>
      <c r="F32" s="51"/>
      <c r="G32" s="97" t="s">
        <v>9</v>
      </c>
      <c r="H32" s="97"/>
      <c r="I32" s="102"/>
      <c r="J32" s="96"/>
      <c r="K32" s="96"/>
      <c r="L32" s="103"/>
      <c r="M32" s="9"/>
      <c r="O32"/>
      <c r="P32"/>
    </row>
    <row r="33" spans="1:16" s="1" customFormat="1" ht="15">
      <c r="A33" s="69" t="s">
        <v>0</v>
      </c>
      <c r="B33" s="66" t="s">
        <v>3</v>
      </c>
      <c r="C33" s="88" t="s">
        <v>4</v>
      </c>
      <c r="D33" s="75" t="s">
        <v>0</v>
      </c>
      <c r="E33" s="66" t="s">
        <v>3</v>
      </c>
      <c r="F33" s="88" t="s">
        <v>4</v>
      </c>
      <c r="G33" s="75" t="s">
        <v>0</v>
      </c>
      <c r="H33" s="66" t="s">
        <v>3</v>
      </c>
      <c r="I33" s="61" t="s">
        <v>4</v>
      </c>
      <c r="J33" s="96" t="s">
        <v>10</v>
      </c>
      <c r="K33" s="96"/>
      <c r="L33" s="50"/>
      <c r="M33" s="9"/>
      <c r="O33"/>
      <c r="P33"/>
    </row>
    <row r="34" spans="1:16" s="1" customFormat="1" ht="15.75" thickBot="1">
      <c r="A34" s="70" t="s">
        <v>1</v>
      </c>
      <c r="B34" s="67" t="s">
        <v>2</v>
      </c>
      <c r="C34" s="76" t="s">
        <v>5</v>
      </c>
      <c r="D34" s="67" t="s">
        <v>1</v>
      </c>
      <c r="E34" s="67" t="s">
        <v>2</v>
      </c>
      <c r="F34" s="76" t="s">
        <v>5</v>
      </c>
      <c r="G34" s="67" t="s">
        <v>1</v>
      </c>
      <c r="H34" s="67" t="s">
        <v>2</v>
      </c>
      <c r="I34" s="49" t="s">
        <v>5</v>
      </c>
      <c r="J34" s="97"/>
      <c r="K34" s="97"/>
      <c r="L34" s="51"/>
      <c r="M34" s="9"/>
      <c r="O34"/>
      <c r="P34"/>
    </row>
    <row r="35" spans="1:16" s="1" customFormat="1" ht="20.25" customHeight="1">
      <c r="A35" s="73">
        <v>148.2</v>
      </c>
      <c r="B35" s="63">
        <v>156.1</v>
      </c>
      <c r="C35" s="78">
        <f>SUM(A35:B35)</f>
        <v>304.29999999999995</v>
      </c>
      <c r="D35" s="63">
        <v>11.7</v>
      </c>
      <c r="E35" s="63">
        <v>11.7</v>
      </c>
      <c r="F35" s="78">
        <f>SUM(D35:E35)</f>
        <v>23.4</v>
      </c>
      <c r="G35" s="63">
        <f aca="true" t="shared" si="5" ref="G35:H37">D35+A35</f>
        <v>159.89999999999998</v>
      </c>
      <c r="H35" s="63">
        <f t="shared" si="5"/>
        <v>167.79999999999998</v>
      </c>
      <c r="I35" s="90">
        <f>SUM(G35:H35)</f>
        <v>327.69999999999993</v>
      </c>
      <c r="J35" s="27" t="s">
        <v>50</v>
      </c>
      <c r="K35" s="29" t="s">
        <v>51</v>
      </c>
      <c r="L35" s="53" t="s">
        <v>102</v>
      </c>
      <c r="M35" s="9"/>
      <c r="O35"/>
      <c r="P35"/>
    </row>
    <row r="36" spans="1:16" s="1" customFormat="1" ht="20.25" customHeight="1">
      <c r="A36" s="73">
        <v>347.2</v>
      </c>
      <c r="B36" s="63">
        <v>362</v>
      </c>
      <c r="C36" s="78">
        <f>SUM(A36:B36)</f>
        <v>709.2</v>
      </c>
      <c r="D36" s="63">
        <v>177</v>
      </c>
      <c r="E36" s="63">
        <v>186.8</v>
      </c>
      <c r="F36" s="78">
        <f>SUM(D36:E36)</f>
        <v>363.8</v>
      </c>
      <c r="G36" s="63">
        <f t="shared" si="5"/>
        <v>524.2</v>
      </c>
      <c r="H36" s="63">
        <f t="shared" si="5"/>
        <v>548.8</v>
      </c>
      <c r="I36" s="60">
        <f>SUM(G36:H36)</f>
        <v>1073</v>
      </c>
      <c r="J36" s="27" t="s">
        <v>52</v>
      </c>
      <c r="K36" s="29" t="s">
        <v>53</v>
      </c>
      <c r="L36" s="53" t="s">
        <v>103</v>
      </c>
      <c r="M36" s="9"/>
      <c r="O36"/>
      <c r="P36"/>
    </row>
    <row r="37" spans="1:16" s="1" customFormat="1" ht="20.25" customHeight="1">
      <c r="A37" s="73">
        <v>176.8</v>
      </c>
      <c r="B37" s="63">
        <v>183.3</v>
      </c>
      <c r="C37" s="78">
        <f>SUM(A37:B37)</f>
        <v>360.1</v>
      </c>
      <c r="D37" s="63">
        <v>45.2</v>
      </c>
      <c r="E37" s="63">
        <v>46.7</v>
      </c>
      <c r="F37" s="78">
        <f>SUM(D37:E37)</f>
        <v>91.9</v>
      </c>
      <c r="G37" s="63">
        <f t="shared" si="5"/>
        <v>222</v>
      </c>
      <c r="H37" s="63">
        <f t="shared" si="5"/>
        <v>230</v>
      </c>
      <c r="I37" s="60">
        <f>SUM(G37:H37)</f>
        <v>452</v>
      </c>
      <c r="J37" s="27" t="s">
        <v>54</v>
      </c>
      <c r="K37" s="29" t="s">
        <v>55</v>
      </c>
      <c r="L37" s="53" t="s">
        <v>104</v>
      </c>
      <c r="M37" s="9"/>
      <c r="O37"/>
      <c r="P37"/>
    </row>
    <row r="38" spans="1:16" s="1" customFormat="1" ht="20.25" customHeight="1">
      <c r="A38" s="73">
        <v>214</v>
      </c>
      <c r="B38" s="63">
        <v>224.2</v>
      </c>
      <c r="C38" s="78">
        <f aca="true" t="shared" si="6" ref="C38:C51">SUM(A38:B38)</f>
        <v>438.2</v>
      </c>
      <c r="D38" s="63">
        <v>16.7</v>
      </c>
      <c r="E38" s="63">
        <v>17.8</v>
      </c>
      <c r="F38" s="78">
        <f aca="true" t="shared" si="7" ref="F38:F51">SUM(D38:E38)</f>
        <v>34.5</v>
      </c>
      <c r="G38" s="63">
        <f>A38+D38</f>
        <v>230.7</v>
      </c>
      <c r="H38" s="63">
        <f>E38+B38</f>
        <v>242</v>
      </c>
      <c r="I38" s="59">
        <f>SUM(G38:H38)</f>
        <v>472.7</v>
      </c>
      <c r="J38" s="27" t="s">
        <v>56</v>
      </c>
      <c r="K38" s="29" t="s">
        <v>57</v>
      </c>
      <c r="L38" s="85">
        <v>21</v>
      </c>
      <c r="M38" s="9"/>
      <c r="O38"/>
      <c r="P38"/>
    </row>
    <row r="39" spans="1:16" s="1" customFormat="1" ht="20.25" customHeight="1">
      <c r="A39" s="73">
        <v>364</v>
      </c>
      <c r="B39" s="63">
        <v>379.8</v>
      </c>
      <c r="C39" s="78">
        <f t="shared" si="6"/>
        <v>743.8</v>
      </c>
      <c r="D39" s="63">
        <v>47.5</v>
      </c>
      <c r="E39" s="63">
        <v>49.1</v>
      </c>
      <c r="F39" s="78">
        <f t="shared" si="7"/>
        <v>96.6</v>
      </c>
      <c r="G39" s="63">
        <f aca="true" t="shared" si="8" ref="G39:G51">A39+D39</f>
        <v>411.5</v>
      </c>
      <c r="H39" s="63">
        <f aca="true" t="shared" si="9" ref="H39:H51">E39+B39</f>
        <v>428.90000000000003</v>
      </c>
      <c r="I39" s="59">
        <f aca="true" t="shared" si="10" ref="I39:I51">SUM(G39:H39)</f>
        <v>840.4000000000001</v>
      </c>
      <c r="J39" s="27" t="s">
        <v>58</v>
      </c>
      <c r="K39" s="29" t="s">
        <v>59</v>
      </c>
      <c r="L39" s="85">
        <v>22</v>
      </c>
      <c r="M39" s="9"/>
      <c r="O39"/>
      <c r="P39"/>
    </row>
    <row r="40" spans="1:16" s="1" customFormat="1" ht="20.25" customHeight="1">
      <c r="A40" s="73">
        <v>199.8</v>
      </c>
      <c r="B40" s="63">
        <v>208.9</v>
      </c>
      <c r="C40" s="78">
        <f t="shared" si="6"/>
        <v>408.70000000000005</v>
      </c>
      <c r="D40" s="63">
        <v>5.7</v>
      </c>
      <c r="E40" s="63">
        <v>6</v>
      </c>
      <c r="F40" s="78">
        <f t="shared" si="7"/>
        <v>11.7</v>
      </c>
      <c r="G40" s="63">
        <f t="shared" si="8"/>
        <v>205.5</v>
      </c>
      <c r="H40" s="63">
        <f t="shared" si="9"/>
        <v>214.9</v>
      </c>
      <c r="I40" s="59">
        <f t="shared" si="10"/>
        <v>420.4</v>
      </c>
      <c r="J40" s="27" t="s">
        <v>60</v>
      </c>
      <c r="K40" s="29" t="s">
        <v>61</v>
      </c>
      <c r="L40" s="85">
        <v>23</v>
      </c>
      <c r="O40"/>
      <c r="P40"/>
    </row>
    <row r="41" spans="1:16" s="1" customFormat="1" ht="20.25" customHeight="1">
      <c r="A41" s="73">
        <v>567.7</v>
      </c>
      <c r="B41" s="63">
        <v>581.6</v>
      </c>
      <c r="C41" s="78">
        <f t="shared" si="6"/>
        <v>1149.3000000000002</v>
      </c>
      <c r="D41" s="63">
        <v>194.6</v>
      </c>
      <c r="E41" s="63">
        <v>200.9</v>
      </c>
      <c r="F41" s="78">
        <f t="shared" si="7"/>
        <v>395.5</v>
      </c>
      <c r="G41" s="63">
        <f t="shared" si="8"/>
        <v>762.3000000000001</v>
      </c>
      <c r="H41" s="63">
        <f t="shared" si="9"/>
        <v>782.5</v>
      </c>
      <c r="I41" s="59">
        <f t="shared" si="10"/>
        <v>1544.8000000000002</v>
      </c>
      <c r="J41" s="27" t="s">
        <v>62</v>
      </c>
      <c r="K41" s="29" t="s">
        <v>63</v>
      </c>
      <c r="L41" s="85">
        <v>24</v>
      </c>
      <c r="M41" s="9"/>
      <c r="O41"/>
      <c r="P41"/>
    </row>
    <row r="42" spans="1:16" s="1" customFormat="1" ht="20.25" customHeight="1">
      <c r="A42" s="73">
        <v>194.6</v>
      </c>
      <c r="B42" s="63">
        <v>204.6</v>
      </c>
      <c r="C42" s="78">
        <f t="shared" si="6"/>
        <v>399.2</v>
      </c>
      <c r="D42" s="63">
        <v>14.3</v>
      </c>
      <c r="E42" s="63">
        <v>15.3</v>
      </c>
      <c r="F42" s="78">
        <f t="shared" si="7"/>
        <v>29.6</v>
      </c>
      <c r="G42" s="63">
        <f t="shared" si="8"/>
        <v>208.9</v>
      </c>
      <c r="H42" s="63">
        <f t="shared" si="9"/>
        <v>219.9</v>
      </c>
      <c r="I42" s="59">
        <f t="shared" si="10"/>
        <v>428.8</v>
      </c>
      <c r="J42" s="27" t="s">
        <v>64</v>
      </c>
      <c r="K42" s="29" t="s">
        <v>65</v>
      </c>
      <c r="L42" s="85">
        <v>25</v>
      </c>
      <c r="N42"/>
      <c r="O42"/>
      <c r="P42"/>
    </row>
    <row r="43" spans="1:14" ht="20.25" customHeight="1">
      <c r="A43" s="73">
        <v>57.4</v>
      </c>
      <c r="B43" s="63">
        <v>60.1</v>
      </c>
      <c r="C43" s="78">
        <f t="shared" si="6"/>
        <v>117.5</v>
      </c>
      <c r="D43" s="63">
        <v>10.3</v>
      </c>
      <c r="E43" s="63">
        <v>10.7</v>
      </c>
      <c r="F43" s="78">
        <f t="shared" si="7"/>
        <v>21</v>
      </c>
      <c r="G43" s="63">
        <f t="shared" si="8"/>
        <v>67.7</v>
      </c>
      <c r="H43" s="63">
        <f t="shared" si="9"/>
        <v>70.8</v>
      </c>
      <c r="I43" s="59">
        <f t="shared" si="10"/>
        <v>138.5</v>
      </c>
      <c r="J43" s="27" t="s">
        <v>66</v>
      </c>
      <c r="K43" s="29" t="s">
        <v>67</v>
      </c>
      <c r="L43" s="85">
        <v>26</v>
      </c>
      <c r="M43" s="9"/>
      <c r="N43" s="1"/>
    </row>
    <row r="44" spans="1:13" ht="20.25" customHeight="1">
      <c r="A44" s="73">
        <v>359.9</v>
      </c>
      <c r="B44" s="63">
        <v>378.8</v>
      </c>
      <c r="C44" s="78">
        <f t="shared" si="6"/>
        <v>738.7</v>
      </c>
      <c r="D44" s="63">
        <v>20.7</v>
      </c>
      <c r="E44" s="63">
        <v>22.7</v>
      </c>
      <c r="F44" s="78">
        <f t="shared" si="7"/>
        <v>43.4</v>
      </c>
      <c r="G44" s="63">
        <f t="shared" si="8"/>
        <v>380.59999999999997</v>
      </c>
      <c r="H44" s="63">
        <f t="shared" si="9"/>
        <v>401.5</v>
      </c>
      <c r="I44" s="59">
        <f t="shared" si="10"/>
        <v>782.0999999999999</v>
      </c>
      <c r="J44" s="27" t="s">
        <v>68</v>
      </c>
      <c r="K44" s="29" t="s">
        <v>69</v>
      </c>
      <c r="L44" s="85">
        <v>27</v>
      </c>
      <c r="M44" s="1"/>
    </row>
    <row r="45" spans="1:13" ht="20.25" customHeight="1">
      <c r="A45" s="73">
        <v>328.1</v>
      </c>
      <c r="B45" s="63">
        <v>344.2</v>
      </c>
      <c r="C45" s="78">
        <f t="shared" si="6"/>
        <v>672.3</v>
      </c>
      <c r="D45" s="63">
        <v>154.2</v>
      </c>
      <c r="E45" s="63">
        <v>163.6</v>
      </c>
      <c r="F45" s="78">
        <f t="shared" si="7"/>
        <v>317.79999999999995</v>
      </c>
      <c r="G45" s="63">
        <f t="shared" si="8"/>
        <v>482.3</v>
      </c>
      <c r="H45" s="63">
        <f t="shared" si="9"/>
        <v>507.79999999999995</v>
      </c>
      <c r="I45" s="59">
        <f t="shared" si="10"/>
        <v>990.0999999999999</v>
      </c>
      <c r="J45" s="27" t="s">
        <v>70</v>
      </c>
      <c r="K45" s="29" t="s">
        <v>13</v>
      </c>
      <c r="L45" s="85">
        <v>28</v>
      </c>
      <c r="M45" s="9"/>
    </row>
    <row r="46" spans="1:13" ht="20.25" customHeight="1">
      <c r="A46" s="73">
        <v>120.8</v>
      </c>
      <c r="B46" s="63">
        <v>127.1</v>
      </c>
      <c r="C46" s="78">
        <f t="shared" si="6"/>
        <v>247.89999999999998</v>
      </c>
      <c r="D46" s="63">
        <v>4.7</v>
      </c>
      <c r="E46" s="63">
        <v>5</v>
      </c>
      <c r="F46" s="78">
        <f t="shared" si="7"/>
        <v>9.7</v>
      </c>
      <c r="G46" s="63">
        <f t="shared" si="8"/>
        <v>125.5</v>
      </c>
      <c r="H46" s="63">
        <f t="shared" si="9"/>
        <v>132.1</v>
      </c>
      <c r="I46" s="59">
        <f t="shared" si="10"/>
        <v>257.6</v>
      </c>
      <c r="J46" s="27" t="s">
        <v>71</v>
      </c>
      <c r="K46" s="29" t="s">
        <v>72</v>
      </c>
      <c r="L46" s="85">
        <v>29</v>
      </c>
      <c r="M46" s="1"/>
    </row>
    <row r="47" spans="1:13" ht="20.25" customHeight="1">
      <c r="A47" s="73">
        <v>140.2</v>
      </c>
      <c r="B47" s="63">
        <v>148.8</v>
      </c>
      <c r="C47" s="81">
        <f t="shared" si="6"/>
        <v>289</v>
      </c>
      <c r="D47" s="63">
        <v>4</v>
      </c>
      <c r="E47" s="63">
        <v>4.2</v>
      </c>
      <c r="F47" s="81">
        <f t="shared" si="7"/>
        <v>8.2</v>
      </c>
      <c r="G47" s="63">
        <f t="shared" si="8"/>
        <v>144.2</v>
      </c>
      <c r="H47" s="63">
        <f t="shared" si="9"/>
        <v>153</v>
      </c>
      <c r="I47" s="59">
        <f t="shared" si="10"/>
        <v>297.2</v>
      </c>
      <c r="J47" s="27" t="s">
        <v>73</v>
      </c>
      <c r="K47" s="29" t="s">
        <v>74</v>
      </c>
      <c r="L47" s="85">
        <v>30</v>
      </c>
      <c r="M47" s="9"/>
    </row>
    <row r="48" spans="1:13" ht="20.25" customHeight="1">
      <c r="A48" s="73">
        <v>283.9</v>
      </c>
      <c r="B48" s="63">
        <v>296.4</v>
      </c>
      <c r="C48" s="78">
        <f t="shared" si="6"/>
        <v>580.3</v>
      </c>
      <c r="D48" s="63">
        <v>2.7</v>
      </c>
      <c r="E48" s="63">
        <v>2.9</v>
      </c>
      <c r="F48" s="78">
        <f t="shared" si="7"/>
        <v>5.6</v>
      </c>
      <c r="G48" s="63">
        <f t="shared" si="8"/>
        <v>286.59999999999997</v>
      </c>
      <c r="H48" s="63">
        <f t="shared" si="9"/>
        <v>299.29999999999995</v>
      </c>
      <c r="I48" s="59">
        <f t="shared" si="10"/>
        <v>585.8999999999999</v>
      </c>
      <c r="J48" s="27" t="s">
        <v>75</v>
      </c>
      <c r="K48" s="29" t="s">
        <v>76</v>
      </c>
      <c r="L48" s="85">
        <v>31</v>
      </c>
      <c r="M48" s="1"/>
    </row>
    <row r="49" spans="1:12" ht="20.25" customHeight="1">
      <c r="A49" s="73">
        <v>181.9</v>
      </c>
      <c r="B49" s="63">
        <v>187.1</v>
      </c>
      <c r="C49" s="78">
        <f t="shared" si="6"/>
        <v>369</v>
      </c>
      <c r="D49" s="63">
        <v>5.1</v>
      </c>
      <c r="E49" s="63">
        <v>5.1</v>
      </c>
      <c r="F49" s="79">
        <f t="shared" si="7"/>
        <v>10.2</v>
      </c>
      <c r="G49" s="63">
        <f t="shared" si="8"/>
        <v>187</v>
      </c>
      <c r="H49" s="63">
        <f t="shared" si="9"/>
        <v>192.2</v>
      </c>
      <c r="I49" s="59">
        <f t="shared" si="10"/>
        <v>379.2</v>
      </c>
      <c r="J49" s="28" t="s">
        <v>77</v>
      </c>
      <c r="K49" s="28" t="s">
        <v>80</v>
      </c>
      <c r="L49" s="85">
        <v>32</v>
      </c>
    </row>
    <row r="50" spans="1:12" ht="20.25" customHeight="1">
      <c r="A50" s="73">
        <v>63.7</v>
      </c>
      <c r="B50" s="63">
        <v>66.7</v>
      </c>
      <c r="C50" s="78">
        <f t="shared" si="6"/>
        <v>130.4</v>
      </c>
      <c r="D50" s="72" t="s">
        <v>105</v>
      </c>
      <c r="E50" s="72" t="s">
        <v>105</v>
      </c>
      <c r="F50" s="79" t="s">
        <v>105</v>
      </c>
      <c r="G50" s="63">
        <f>A50</f>
        <v>63.7</v>
      </c>
      <c r="H50" s="63">
        <f>B50</f>
        <v>66.7</v>
      </c>
      <c r="I50" s="59">
        <f t="shared" si="10"/>
        <v>130.4</v>
      </c>
      <c r="J50" s="28" t="s">
        <v>78</v>
      </c>
      <c r="K50" s="28" t="s">
        <v>81</v>
      </c>
      <c r="L50" s="85">
        <v>33</v>
      </c>
    </row>
    <row r="51" spans="1:12" ht="20.25" customHeight="1" thickBot="1">
      <c r="A51" s="74">
        <v>188.8</v>
      </c>
      <c r="B51" s="64">
        <v>199.3</v>
      </c>
      <c r="C51" s="80">
        <f t="shared" si="6"/>
        <v>388.1</v>
      </c>
      <c r="D51" s="64">
        <v>1.4</v>
      </c>
      <c r="E51" s="64">
        <v>1.5</v>
      </c>
      <c r="F51" s="89">
        <f t="shared" si="7"/>
        <v>2.9</v>
      </c>
      <c r="G51" s="64">
        <f t="shared" si="8"/>
        <v>190.20000000000002</v>
      </c>
      <c r="H51" s="64">
        <f t="shared" si="9"/>
        <v>200.8</v>
      </c>
      <c r="I51" s="62">
        <f t="shared" si="10"/>
        <v>391</v>
      </c>
      <c r="J51" s="86" t="s">
        <v>79</v>
      </c>
      <c r="K51" s="86" t="s">
        <v>82</v>
      </c>
      <c r="L51" s="87">
        <v>34</v>
      </c>
    </row>
    <row r="52" spans="3:12" ht="15">
      <c r="C52" s="9"/>
      <c r="D52" s="9"/>
      <c r="J52" s="2"/>
      <c r="K52" s="2"/>
      <c r="L52" s="2"/>
    </row>
    <row r="59" ht="16.5" customHeight="1"/>
    <row r="60" ht="16.5" customHeight="1"/>
    <row r="92" ht="21.75" customHeight="1"/>
    <row r="93" ht="28.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1.2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9" ht="43.5" customHeight="1"/>
    <row r="170" ht="43.5" customHeight="1"/>
    <row r="171" ht="43.5" customHeight="1"/>
    <row r="172" ht="43.5" customHeight="1"/>
    <row r="173" ht="43.5" customHeight="1"/>
    <row r="174" ht="43.5" customHeight="1"/>
    <row r="175" ht="43.5" customHeight="1"/>
    <row r="176" ht="43.5" customHeight="1"/>
    <row r="185" ht="16.5" customHeight="1"/>
    <row r="186" ht="33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8" customHeight="1"/>
    <row r="213" ht="18" customHeight="1"/>
    <row r="214" ht="33.7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41" ht="30" customHeight="1"/>
    <row r="242" ht="28.5" customHeight="1"/>
    <row r="243" ht="28.5" customHeight="1"/>
    <row r="244" ht="28.5" customHeight="1"/>
    <row r="245" ht="28.5" customHeight="1"/>
    <row r="246" ht="28.5" customHeight="1"/>
    <row r="247" ht="28.5" customHeight="1"/>
    <row r="248" ht="28.5" customHeight="1"/>
    <row r="249" ht="28.5" customHeight="1"/>
    <row r="250" ht="28.5" customHeight="1"/>
    <row r="251" ht="28.5" customHeight="1"/>
    <row r="252" ht="28.5" customHeight="1"/>
    <row r="261" ht="24.75" customHeight="1"/>
    <row r="262" ht="29.2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83" ht="30" customHeight="1"/>
    <row r="284" ht="30" customHeight="1"/>
    <row r="285" ht="28.5" customHeight="1"/>
    <row r="286" ht="28.5" customHeight="1"/>
    <row r="287" ht="28.5" customHeight="1"/>
    <row r="288" ht="28.5" customHeight="1"/>
    <row r="289" ht="28.5" customHeight="1"/>
    <row r="290" ht="28.5" customHeight="1"/>
    <row r="291" ht="28.5" customHeight="1"/>
    <row r="292" ht="28.5" customHeight="1"/>
    <row r="293" ht="28.5" customHeight="1"/>
    <row r="294" ht="28.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23" ht="21.75" customHeight="1"/>
    <row r="324" ht="28.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47" ht="57" customHeight="1"/>
    <row r="348" ht="57" customHeight="1"/>
    <row r="349" ht="57" customHeight="1"/>
    <row r="350" ht="57" customHeight="1"/>
    <row r="351" ht="57" customHeight="1"/>
    <row r="352" ht="57" customHeight="1"/>
    <row r="362" ht="39.75" customHeight="1"/>
    <row r="363" ht="39.75" customHeight="1"/>
    <row r="364" ht="39" customHeight="1"/>
    <row r="365" ht="39" customHeight="1"/>
    <row r="366" ht="39" customHeight="1"/>
    <row r="367" ht="39" customHeight="1"/>
    <row r="368" ht="39" customHeight="1"/>
    <row r="369" ht="39" customHeight="1"/>
    <row r="370" ht="39" customHeight="1"/>
    <row r="379" ht="22.5" customHeight="1"/>
    <row r="380" ht="32.2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24" ht="19.5" customHeight="1"/>
    <row r="425" ht="31.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50" ht="21.75" customHeight="1"/>
    <row r="451" ht="28.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74" ht="43.5" customHeight="1"/>
    <row r="475" ht="43.5" customHeight="1"/>
    <row r="476" ht="43.5" customHeight="1"/>
    <row r="477" ht="43.5" customHeight="1"/>
    <row r="478" ht="43.5" customHeight="1"/>
    <row r="479" ht="43.5" customHeight="1"/>
    <row r="480" ht="43.5" customHeight="1"/>
    <row r="481" ht="43.5" customHeight="1"/>
    <row r="490" ht="43.5" customHeight="1"/>
    <row r="491" ht="43.5" customHeight="1"/>
    <row r="492" ht="43.5" customHeight="1"/>
    <row r="493" ht="43.5" customHeight="1"/>
    <row r="494" ht="43.5" customHeight="1"/>
    <row r="495" ht="43.5" customHeight="1"/>
    <row r="496" ht="43.5" customHeight="1"/>
    <row r="497" ht="43.5" customHeight="1"/>
    <row r="506" ht="21.75" customHeight="1"/>
    <row r="507" ht="33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30" ht="30" customHeight="1"/>
    <row r="531" ht="36" customHeight="1"/>
    <row r="532" ht="28.5" customHeight="1"/>
    <row r="533" ht="28.5" customHeight="1"/>
    <row r="534" ht="28.5" customHeight="1"/>
    <row r="535" ht="28.5" customHeight="1"/>
    <row r="536" ht="28.5" customHeight="1"/>
    <row r="537" ht="28.5" customHeight="1"/>
    <row r="538" ht="28.5" customHeight="1"/>
    <row r="539" ht="28.5" customHeight="1"/>
    <row r="540" ht="28.5" customHeight="1"/>
    <row r="541" ht="28.5" customHeight="1"/>
    <row r="550" ht="43.5" customHeight="1"/>
    <row r="551" ht="43.5" customHeight="1"/>
    <row r="552" ht="43.5" customHeight="1"/>
    <row r="553" ht="43.5" customHeight="1"/>
    <row r="554" ht="43.5" customHeight="1"/>
    <row r="555" ht="43.5" customHeight="1"/>
    <row r="556" ht="43.5" customHeight="1"/>
    <row r="557" ht="43.5" customHeight="1"/>
    <row r="566" ht="24" customHeight="1"/>
    <row r="567" ht="31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9" ht="45" customHeight="1"/>
    <row r="590" ht="39.75" customHeight="1"/>
    <row r="591" ht="45" customHeight="1"/>
    <row r="592" ht="45" customHeight="1"/>
    <row r="593" ht="45" customHeight="1"/>
    <row r="594" ht="45" customHeight="1"/>
    <row r="595" ht="45" customHeight="1"/>
    <row r="596" ht="45" customHeight="1"/>
    <row r="605" ht="18.75" customHeight="1"/>
    <row r="606" ht="38.25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31" ht="30" customHeight="1"/>
    <row r="632" ht="30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51" ht="57" customHeight="1"/>
    <row r="652" ht="57" customHeight="1"/>
    <row r="653" ht="57" customHeight="1"/>
    <row r="654" ht="57" customHeight="1"/>
    <row r="655" ht="57" customHeight="1"/>
    <row r="656" ht="57" customHeight="1"/>
    <row r="666" ht="24" customHeight="1"/>
    <row r="667" ht="34.5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8" ht="19.5" customHeight="1"/>
    <row r="689" ht="33.7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13" ht="27.75" customHeight="1"/>
    <row r="714" ht="39.75" customHeight="1"/>
    <row r="715" ht="27.75" customHeight="1"/>
    <row r="716" ht="27.75" customHeight="1"/>
    <row r="717" ht="27.75" customHeight="1"/>
    <row r="718" ht="27.75" customHeight="1"/>
    <row r="719" ht="27.75" customHeight="1"/>
    <row r="720" ht="27.75" customHeight="1"/>
    <row r="721" ht="27.75" customHeight="1"/>
    <row r="722" ht="27.75" customHeight="1"/>
    <row r="723" ht="27.75" customHeight="1"/>
    <row r="724" ht="27.75" customHeight="1"/>
    <row r="733" ht="57" customHeight="1"/>
    <row r="734" ht="57" customHeight="1"/>
    <row r="735" ht="57" customHeight="1"/>
    <row r="736" ht="57" customHeight="1"/>
    <row r="737" ht="57" customHeight="1"/>
    <row r="738" ht="57" customHeight="1"/>
    <row r="748" ht="31.5" customHeight="1"/>
    <row r="749" ht="31.5" customHeight="1"/>
    <row r="750" ht="31.5" customHeight="1"/>
    <row r="751" ht="31.5" customHeight="1"/>
    <row r="752" ht="31.5" customHeight="1"/>
    <row r="753" ht="31.5" customHeight="1"/>
    <row r="754" ht="31.5" customHeight="1"/>
    <row r="755" ht="31.5" customHeight="1"/>
    <row r="756" ht="31.5" customHeight="1"/>
    <row r="757" ht="31.5" customHeight="1"/>
    <row r="758" ht="31.5" customHeight="1"/>
    <row r="767" ht="43.5" customHeight="1"/>
    <row r="768" ht="43.5" customHeight="1"/>
    <row r="769" ht="43.5" customHeight="1"/>
    <row r="770" ht="43.5" customHeight="1"/>
    <row r="771" ht="43.5" customHeight="1"/>
    <row r="772" ht="43.5" customHeight="1"/>
    <row r="773" ht="43.5" customHeight="1"/>
    <row r="774" ht="43.5" customHeight="1"/>
    <row r="783" ht="43.5" customHeight="1"/>
    <row r="784" ht="43.5" customHeight="1"/>
    <row r="785" ht="43.5" customHeight="1"/>
    <row r="786" ht="43.5" customHeight="1"/>
    <row r="787" ht="43.5" customHeight="1"/>
    <row r="788" ht="43.5" customHeight="1"/>
    <row r="789" ht="43.5" customHeight="1"/>
    <row r="790" ht="43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</sheetData>
  <mergeCells count="26">
    <mergeCell ref="J33:K34"/>
    <mergeCell ref="A30:C30"/>
    <mergeCell ref="K30:L30"/>
    <mergeCell ref="A31:C31"/>
    <mergeCell ref="D31:F31"/>
    <mergeCell ref="G31:I31"/>
    <mergeCell ref="J31:K32"/>
    <mergeCell ref="L31:L32"/>
    <mergeCell ref="G32:I32"/>
    <mergeCell ref="A27:L27"/>
    <mergeCell ref="A28:L28"/>
    <mergeCell ref="A29:C29"/>
    <mergeCell ref="K29:L29"/>
    <mergeCell ref="L5:L6"/>
    <mergeCell ref="A1:L1"/>
    <mergeCell ref="A2:L2"/>
    <mergeCell ref="K3:L3"/>
    <mergeCell ref="K4:L4"/>
    <mergeCell ref="A3:C3"/>
    <mergeCell ref="A4:C4"/>
    <mergeCell ref="J7:K8"/>
    <mergeCell ref="J5:K6"/>
    <mergeCell ref="A5:C5"/>
    <mergeCell ref="D5:F5"/>
    <mergeCell ref="G5:I5"/>
    <mergeCell ref="G6:I6"/>
  </mergeCells>
  <printOptions/>
  <pageMargins left="0.5511811023622047" right="0.5511811023622047" top="0.7874015748031497" bottom="0.984251968503937" header="0.5118110236220472" footer="0.6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="75" zoomScaleNormal="75" workbookViewId="0" topLeftCell="A1">
      <selection activeCell="B1" sqref="A1:G29"/>
    </sheetView>
  </sheetViews>
  <sheetFormatPr defaultColWidth="9.140625" defaultRowHeight="12.75"/>
  <cols>
    <col min="1" max="1" width="22.7109375" style="0" customWidth="1"/>
    <col min="2" max="4" width="18.7109375" style="0" customWidth="1"/>
    <col min="5" max="6" width="23.00390625" style="0" customWidth="1"/>
    <col min="7" max="7" width="7.7109375" style="0" customWidth="1"/>
    <col min="8" max="8" width="20.57421875" style="0" hidden="1" customWidth="1"/>
    <col min="9" max="9" width="23.28125" style="0" hidden="1" customWidth="1"/>
    <col min="10" max="10" width="15.140625" style="0" hidden="1" customWidth="1"/>
    <col min="11" max="11" width="15.7109375" style="0" hidden="1" customWidth="1"/>
    <col min="12" max="12" width="13.8515625" style="0" hidden="1" customWidth="1"/>
    <col min="13" max="13" width="13.28125" style="0" hidden="1" customWidth="1"/>
    <col min="14" max="16" width="0" style="0" hidden="1" customWidth="1"/>
    <col min="17" max="17" width="12.421875" style="0" customWidth="1"/>
    <col min="18" max="18" width="9.00390625" style="0" customWidth="1"/>
    <col min="19" max="19" width="11.57421875" style="0" customWidth="1"/>
    <col min="22" max="22" width="9.8515625" style="0" bestFit="1" customWidth="1"/>
  </cols>
  <sheetData>
    <row r="1" spans="1:15" ht="16.5" customHeight="1">
      <c r="A1" s="6" t="s">
        <v>140</v>
      </c>
      <c r="B1" s="118" t="s">
        <v>162</v>
      </c>
      <c r="C1" s="119"/>
      <c r="D1" s="119"/>
      <c r="E1" s="119"/>
      <c r="F1" s="119"/>
      <c r="G1" s="119"/>
      <c r="H1" s="7"/>
      <c r="I1" s="7"/>
      <c r="L1" s="3"/>
      <c r="M1" s="3"/>
      <c r="N1" s="3"/>
      <c r="O1" s="3"/>
    </row>
    <row r="2" spans="1:15" ht="16.5" customHeight="1" thickBot="1">
      <c r="A2" s="38" t="s">
        <v>148</v>
      </c>
      <c r="B2" s="114" t="s">
        <v>163</v>
      </c>
      <c r="C2" s="115"/>
      <c r="D2" s="115"/>
      <c r="E2" s="115"/>
      <c r="F2" s="115"/>
      <c r="G2" s="115"/>
      <c r="H2" s="7" t="s">
        <v>0</v>
      </c>
      <c r="I2" s="7" t="s">
        <v>3</v>
      </c>
      <c r="L2" s="3"/>
      <c r="M2" s="16"/>
      <c r="N2" s="8"/>
      <c r="O2" s="3"/>
    </row>
    <row r="3" spans="1:15" ht="16.5" customHeight="1">
      <c r="A3" s="31" t="s">
        <v>106</v>
      </c>
      <c r="B3" s="95" t="s">
        <v>108</v>
      </c>
      <c r="C3" s="95"/>
      <c r="D3" s="95"/>
      <c r="E3" s="95" t="s">
        <v>110</v>
      </c>
      <c r="F3" s="95"/>
      <c r="G3" s="33" t="s">
        <v>11</v>
      </c>
      <c r="H3" s="15">
        <f>K12/952600</f>
        <v>0.037402488556413295</v>
      </c>
      <c r="I3" s="15" t="e">
        <f>#REF!/985900</f>
        <v>#REF!</v>
      </c>
      <c r="L3" s="3"/>
      <c r="M3" s="16"/>
      <c r="N3" s="12"/>
      <c r="O3" s="3"/>
    </row>
    <row r="4" spans="1:15" ht="15.75" customHeight="1" thickBot="1">
      <c r="A4" s="31" t="s">
        <v>107</v>
      </c>
      <c r="B4" s="115" t="s">
        <v>109</v>
      </c>
      <c r="C4" s="115"/>
      <c r="D4" s="115"/>
      <c r="E4" s="95" t="s">
        <v>111</v>
      </c>
      <c r="F4" s="95"/>
      <c r="G4" s="3"/>
      <c r="H4">
        <v>1.256332216</v>
      </c>
      <c r="I4">
        <v>1.25633285</v>
      </c>
      <c r="L4" s="3"/>
      <c r="M4" s="16"/>
      <c r="N4" s="12"/>
      <c r="O4" s="3"/>
    </row>
    <row r="5" spans="1:15" ht="15.75" customHeight="1" thickBot="1">
      <c r="A5" s="30"/>
      <c r="B5" s="32" t="s">
        <v>112</v>
      </c>
      <c r="C5" s="32" t="s">
        <v>113</v>
      </c>
      <c r="D5" s="32" t="s">
        <v>114</v>
      </c>
      <c r="E5" s="30"/>
      <c r="F5" s="30"/>
      <c r="G5" s="30"/>
      <c r="L5" s="3"/>
      <c r="M5" s="16"/>
      <c r="N5" s="12"/>
      <c r="O5" s="3"/>
    </row>
    <row r="6" spans="1:17" ht="16.5" customHeight="1">
      <c r="A6" s="42">
        <f>SUM(A7:A23)</f>
        <v>403.79999999999995</v>
      </c>
      <c r="B6" s="43">
        <f>SUM(B6:B23)</f>
        <v>1197.7</v>
      </c>
      <c r="C6" s="42">
        <f>SUM(C7:C23)</f>
        <v>1284.9</v>
      </c>
      <c r="D6" s="44">
        <f>C6+1197.7</f>
        <v>2482.6000000000004</v>
      </c>
      <c r="E6" s="45" t="s">
        <v>83</v>
      </c>
      <c r="F6" s="46" t="s">
        <v>84</v>
      </c>
      <c r="G6" s="47"/>
      <c r="H6">
        <f>SUM(H7:H23)</f>
        <v>1924415</v>
      </c>
      <c r="I6" s="18">
        <f>H6/312957</f>
        <v>6.149135504238601</v>
      </c>
      <c r="J6">
        <f>'[1]Sheet2'!D6*1000</f>
        <v>2435399.9999999995</v>
      </c>
      <c r="K6" s="20">
        <f aca="true" t="shared" si="0" ref="K6:K19">J6/I6</f>
        <v>396055.67291878304</v>
      </c>
      <c r="L6" s="13">
        <f>SUM(L7:L23)</f>
        <v>396056</v>
      </c>
      <c r="M6" s="16">
        <f>L6/1000</f>
        <v>396.056</v>
      </c>
      <c r="O6" s="3"/>
      <c r="Q6" s="40"/>
    </row>
    <row r="7" spans="1:22" ht="16.5" customHeight="1">
      <c r="A7" s="16">
        <v>11.2</v>
      </c>
      <c r="B7" s="39">
        <v>31.5</v>
      </c>
      <c r="C7" s="16">
        <v>34.4</v>
      </c>
      <c r="D7" s="10">
        <f aca="true" t="shared" si="1" ref="D7:D19">C7+B7</f>
        <v>65.9</v>
      </c>
      <c r="E7" s="34" t="s">
        <v>115</v>
      </c>
      <c r="F7" s="35" t="s">
        <v>116</v>
      </c>
      <c r="G7" s="5" t="s">
        <v>85</v>
      </c>
      <c r="H7">
        <v>51126</v>
      </c>
      <c r="I7" s="14">
        <f>H7/8720</f>
        <v>5.863073394495413</v>
      </c>
      <c r="J7">
        <f>'[1]Sheet2'!D7*1000</f>
        <v>64700</v>
      </c>
      <c r="K7" s="19">
        <f t="shared" si="0"/>
        <v>11035.16801627352</v>
      </c>
      <c r="L7" s="22">
        <v>11035</v>
      </c>
      <c r="M7" s="23">
        <f aca="true" t="shared" si="2" ref="M7:M23">L7/1000</f>
        <v>11.035</v>
      </c>
      <c r="O7" s="3"/>
      <c r="S7" s="18"/>
      <c r="V7" s="24"/>
    </row>
    <row r="8" spans="1:22" ht="16.5" customHeight="1">
      <c r="A8" s="16">
        <v>13.2</v>
      </c>
      <c r="B8" s="39">
        <v>38.6</v>
      </c>
      <c r="C8" s="16">
        <v>41.6</v>
      </c>
      <c r="D8" s="10">
        <f t="shared" si="1"/>
        <v>80.2</v>
      </c>
      <c r="E8" s="34" t="s">
        <v>117</v>
      </c>
      <c r="F8" s="35" t="s">
        <v>118</v>
      </c>
      <c r="G8" s="5" t="s">
        <v>86</v>
      </c>
      <c r="H8">
        <v>62124</v>
      </c>
      <c r="I8" s="14">
        <f>H8/10190</f>
        <v>6.096565260058881</v>
      </c>
      <c r="J8">
        <f>'[1]Sheet2'!D8*1000</f>
        <v>78700</v>
      </c>
      <c r="K8" s="19">
        <f t="shared" si="0"/>
        <v>12908.907990470672</v>
      </c>
      <c r="L8" s="3">
        <v>12909</v>
      </c>
      <c r="M8" s="23">
        <f t="shared" si="2"/>
        <v>12.909</v>
      </c>
      <c r="O8" s="3"/>
      <c r="S8" s="24"/>
      <c r="V8" s="24"/>
    </row>
    <row r="9" spans="1:22" ht="16.5" customHeight="1">
      <c r="A9" s="16">
        <v>16</v>
      </c>
      <c r="B9" s="39">
        <v>46.5</v>
      </c>
      <c r="C9" s="16">
        <v>50.4</v>
      </c>
      <c r="D9" s="10">
        <f t="shared" si="1"/>
        <v>96.9</v>
      </c>
      <c r="E9" s="34" t="s">
        <v>119</v>
      </c>
      <c r="F9" s="35" t="s">
        <v>120</v>
      </c>
      <c r="G9" s="5" t="s">
        <v>87</v>
      </c>
      <c r="H9">
        <v>75143</v>
      </c>
      <c r="I9" s="14">
        <f>H9/12378</f>
        <v>6.0706899337534335</v>
      </c>
      <c r="J9">
        <f>'[1]Sheet2'!D9*1000</f>
        <v>95100</v>
      </c>
      <c r="K9" s="19">
        <f t="shared" si="0"/>
        <v>15665.43523681514</v>
      </c>
      <c r="L9" s="3">
        <v>15665</v>
      </c>
      <c r="M9" s="23">
        <f t="shared" si="2"/>
        <v>15.665</v>
      </c>
      <c r="O9" s="3"/>
      <c r="V9" s="24"/>
    </row>
    <row r="10" spans="1:22" ht="16.5" customHeight="1">
      <c r="A10" s="16">
        <v>32.6</v>
      </c>
      <c r="B10" s="39">
        <v>99.9</v>
      </c>
      <c r="C10" s="16">
        <v>106.9</v>
      </c>
      <c r="D10" s="10">
        <f t="shared" si="1"/>
        <v>206.8</v>
      </c>
      <c r="E10" s="34" t="s">
        <v>121</v>
      </c>
      <c r="F10" s="35" t="s">
        <v>122</v>
      </c>
      <c r="G10" s="5" t="s">
        <v>88</v>
      </c>
      <c r="H10">
        <v>160358</v>
      </c>
      <c r="I10" s="14">
        <f>H10/25271</f>
        <v>6.345534407027818</v>
      </c>
      <c r="J10">
        <f>'[1]Sheet2'!D10*1000</f>
        <v>202900</v>
      </c>
      <c r="K10" s="19">
        <f t="shared" si="0"/>
        <v>31975.242270419934</v>
      </c>
      <c r="L10" s="21">
        <v>31975</v>
      </c>
      <c r="M10" s="23">
        <f t="shared" si="2"/>
        <v>31.975</v>
      </c>
      <c r="O10" s="3"/>
      <c r="V10" s="24"/>
    </row>
    <row r="11" spans="1:22" ht="16.5" customHeight="1">
      <c r="A11" s="16">
        <v>31.4</v>
      </c>
      <c r="B11" s="39">
        <v>91.6</v>
      </c>
      <c r="C11" s="16">
        <v>99.6</v>
      </c>
      <c r="D11" s="10">
        <f t="shared" si="1"/>
        <v>191.2</v>
      </c>
      <c r="E11" s="34" t="s">
        <v>123</v>
      </c>
      <c r="F11" s="35" t="s">
        <v>124</v>
      </c>
      <c r="G11" s="5" t="s">
        <v>89</v>
      </c>
      <c r="H11">
        <v>148038</v>
      </c>
      <c r="I11" s="14">
        <f>H11/24332</f>
        <v>6.0840867992766725</v>
      </c>
      <c r="J11">
        <f>'[1]Sheet2'!D11*1000</f>
        <v>187500</v>
      </c>
      <c r="K11" s="19">
        <f t="shared" si="0"/>
        <v>30818.10075791351</v>
      </c>
      <c r="L11" s="21">
        <v>30818</v>
      </c>
      <c r="M11" s="23">
        <f t="shared" si="2"/>
        <v>30.818</v>
      </c>
      <c r="O11" s="3"/>
      <c r="V11" s="24"/>
    </row>
    <row r="12" spans="1:22" ht="16.5" customHeight="1">
      <c r="A12" s="16">
        <v>36.3</v>
      </c>
      <c r="B12" s="39">
        <v>102.1</v>
      </c>
      <c r="C12" s="16">
        <v>109.3</v>
      </c>
      <c r="D12" s="10">
        <f t="shared" si="1"/>
        <v>211.39999999999998</v>
      </c>
      <c r="E12" s="34" t="s">
        <v>125</v>
      </c>
      <c r="F12" s="35" t="s">
        <v>126</v>
      </c>
      <c r="G12" s="5" t="s">
        <v>90</v>
      </c>
      <c r="H12">
        <v>163867</v>
      </c>
      <c r="I12" s="14">
        <f>H12/28151</f>
        <v>5.8210010301587864</v>
      </c>
      <c r="J12">
        <f>'[1]Sheet2'!D12*1000</f>
        <v>207400</v>
      </c>
      <c r="K12" s="19">
        <f t="shared" si="0"/>
        <v>35629.6105988393</v>
      </c>
      <c r="L12" s="21">
        <v>35630</v>
      </c>
      <c r="M12" s="23">
        <f t="shared" si="2"/>
        <v>35.63</v>
      </c>
      <c r="O12" s="3"/>
      <c r="V12" s="24"/>
    </row>
    <row r="13" spans="1:22" ht="16.5" customHeight="1">
      <c r="A13" s="16">
        <v>42.2</v>
      </c>
      <c r="B13" s="39">
        <v>121.2</v>
      </c>
      <c r="C13" s="16">
        <v>131.8</v>
      </c>
      <c r="D13" s="10">
        <f t="shared" si="1"/>
        <v>253</v>
      </c>
      <c r="E13" s="34" t="s">
        <v>127</v>
      </c>
      <c r="F13" s="35" t="s">
        <v>128</v>
      </c>
      <c r="G13" s="5" t="s">
        <v>91</v>
      </c>
      <c r="H13">
        <v>196051</v>
      </c>
      <c r="I13" s="14">
        <f>H13/32685</f>
        <v>5.99819489062261</v>
      </c>
      <c r="J13">
        <f>'[1]Sheet2'!D13*1000</f>
        <v>248100</v>
      </c>
      <c r="K13" s="19">
        <f t="shared" si="0"/>
        <v>41362.44395590943</v>
      </c>
      <c r="L13" s="21">
        <v>41362</v>
      </c>
      <c r="M13" s="23">
        <f t="shared" si="2"/>
        <v>41.362</v>
      </c>
      <c r="O13" s="3"/>
      <c r="V13" s="24"/>
    </row>
    <row r="14" spans="1:22" ht="16.5" customHeight="1">
      <c r="A14" s="16">
        <v>32.1</v>
      </c>
      <c r="B14" s="39">
        <v>101.1</v>
      </c>
      <c r="C14" s="16">
        <v>109.2</v>
      </c>
      <c r="D14" s="10">
        <f t="shared" si="1"/>
        <v>210.3</v>
      </c>
      <c r="E14" s="34" t="s">
        <v>129</v>
      </c>
      <c r="F14" s="35" t="s">
        <v>130</v>
      </c>
      <c r="G14" s="5" t="s">
        <v>92</v>
      </c>
      <c r="H14">
        <v>163098</v>
      </c>
      <c r="I14" s="14">
        <f>H14/24862</f>
        <v>6.560131928243907</v>
      </c>
      <c r="J14">
        <f>'[1]Sheet2'!D14*1000</f>
        <v>206300</v>
      </c>
      <c r="K14" s="19">
        <f t="shared" si="0"/>
        <v>31447.538289862536</v>
      </c>
      <c r="L14" s="21">
        <v>31447</v>
      </c>
      <c r="M14" s="23">
        <f t="shared" si="2"/>
        <v>31.447</v>
      </c>
      <c r="O14" s="3"/>
      <c r="V14" s="24"/>
    </row>
    <row r="15" spans="1:22" ht="16.5" customHeight="1">
      <c r="A15" s="16">
        <v>28.7</v>
      </c>
      <c r="B15" s="39">
        <v>88.2</v>
      </c>
      <c r="C15" s="16">
        <v>93.6</v>
      </c>
      <c r="D15" s="10">
        <f t="shared" si="1"/>
        <v>181.8</v>
      </c>
      <c r="E15" s="34" t="s">
        <v>131</v>
      </c>
      <c r="F15" s="35" t="s">
        <v>132</v>
      </c>
      <c r="G15" s="5" t="s">
        <v>93</v>
      </c>
      <c r="H15">
        <v>141093</v>
      </c>
      <c r="I15" s="14">
        <f>H15/22265</f>
        <v>6.336986301369863</v>
      </c>
      <c r="J15">
        <f>'[1]Sheet2'!D15*1000</f>
        <v>178500</v>
      </c>
      <c r="K15" s="19">
        <f t="shared" si="0"/>
        <v>28167.963683527887</v>
      </c>
      <c r="L15" s="21">
        <v>28168</v>
      </c>
      <c r="M15" s="23">
        <f t="shared" si="2"/>
        <v>28.168</v>
      </c>
      <c r="O15" s="3"/>
      <c r="V15" s="24"/>
    </row>
    <row r="16" spans="1:22" ht="16.5" customHeight="1">
      <c r="A16" s="16">
        <v>37.3</v>
      </c>
      <c r="B16" s="39">
        <v>107.9</v>
      </c>
      <c r="C16" s="16">
        <v>115.3</v>
      </c>
      <c r="D16" s="10">
        <f t="shared" si="1"/>
        <v>223.2</v>
      </c>
      <c r="E16" s="34" t="s">
        <v>133</v>
      </c>
      <c r="F16" s="35" t="s">
        <v>134</v>
      </c>
      <c r="G16" s="4">
        <v>10</v>
      </c>
      <c r="H16">
        <v>172947</v>
      </c>
      <c r="I16" s="14">
        <f>H16/28892</f>
        <v>5.985982278831511</v>
      </c>
      <c r="J16">
        <f>'[1]Sheet2'!D16*1000</f>
        <v>218899.99999999997</v>
      </c>
      <c r="K16" s="19">
        <f t="shared" si="0"/>
        <v>36568.76846664006</v>
      </c>
      <c r="L16" s="21">
        <v>36569</v>
      </c>
      <c r="M16" s="23">
        <f t="shared" si="2"/>
        <v>36.569</v>
      </c>
      <c r="O16" s="3"/>
      <c r="V16" s="24"/>
    </row>
    <row r="17" spans="1:22" ht="16.5" customHeight="1">
      <c r="A17" s="16">
        <v>28</v>
      </c>
      <c r="B17" s="39">
        <v>85.5</v>
      </c>
      <c r="C17" s="16">
        <v>89.3</v>
      </c>
      <c r="D17" s="10">
        <f t="shared" si="1"/>
        <v>174.8</v>
      </c>
      <c r="E17" s="34" t="s">
        <v>135</v>
      </c>
      <c r="F17" s="35" t="s">
        <v>136</v>
      </c>
      <c r="G17" s="4">
        <v>11</v>
      </c>
      <c r="H17">
        <v>135557</v>
      </c>
      <c r="I17" s="14">
        <f>H17/21642</f>
        <v>6.263607799648831</v>
      </c>
      <c r="J17">
        <f>'[1]Sheet2'!D17*1000</f>
        <v>171400</v>
      </c>
      <c r="K17" s="19">
        <f t="shared" si="0"/>
        <v>27364.420870925147</v>
      </c>
      <c r="L17" s="21">
        <v>27364</v>
      </c>
      <c r="M17" s="23">
        <f t="shared" si="2"/>
        <v>27.364</v>
      </c>
      <c r="O17" s="3"/>
      <c r="V17" s="24"/>
    </row>
    <row r="18" spans="1:22" ht="16.5" customHeight="1">
      <c r="A18" s="16">
        <v>5</v>
      </c>
      <c r="B18" s="39">
        <v>15.3</v>
      </c>
      <c r="C18" s="16">
        <v>16.8</v>
      </c>
      <c r="D18" s="10">
        <f t="shared" si="1"/>
        <v>32.1</v>
      </c>
      <c r="E18" s="34" t="s">
        <v>137</v>
      </c>
      <c r="F18" s="35" t="s">
        <v>138</v>
      </c>
      <c r="G18" s="4">
        <v>12</v>
      </c>
      <c r="H18">
        <v>24883</v>
      </c>
      <c r="I18" s="14">
        <f>H18/3892</f>
        <v>6.393371017471737</v>
      </c>
      <c r="J18">
        <f>'[1]Sheet2'!D18*1000</f>
        <v>31500</v>
      </c>
      <c r="K18" s="19">
        <f t="shared" si="0"/>
        <v>4926.978258248603</v>
      </c>
      <c r="L18" s="21">
        <v>4927</v>
      </c>
      <c r="M18" s="23">
        <f t="shared" si="2"/>
        <v>4.927</v>
      </c>
      <c r="O18" s="3"/>
      <c r="V18" s="24"/>
    </row>
    <row r="19" spans="1:22" ht="16.5" customHeight="1">
      <c r="A19" s="16">
        <v>24.8</v>
      </c>
      <c r="B19" s="39">
        <v>71.5</v>
      </c>
      <c r="C19" s="16">
        <v>76.1</v>
      </c>
      <c r="D19" s="10">
        <f t="shared" si="1"/>
        <v>147.6</v>
      </c>
      <c r="E19" s="34" t="s">
        <v>146</v>
      </c>
      <c r="F19" s="35" t="s">
        <v>139</v>
      </c>
      <c r="G19" s="4">
        <v>13</v>
      </c>
      <c r="H19">
        <v>114377</v>
      </c>
      <c r="I19" s="14">
        <f>H19/19187</f>
        <v>5.961171626622192</v>
      </c>
      <c r="J19">
        <f>'[1]Sheet2'!D19*1000</f>
        <v>144800</v>
      </c>
      <c r="K19" s="19">
        <f t="shared" si="0"/>
        <v>24290.526941605396</v>
      </c>
      <c r="L19" s="21">
        <v>24290</v>
      </c>
      <c r="M19" s="23">
        <f t="shared" si="2"/>
        <v>24.29</v>
      </c>
      <c r="O19" s="3"/>
      <c r="V19" s="24"/>
    </row>
    <row r="20" spans="1:22" ht="16.5" customHeight="1">
      <c r="A20" s="36" t="s">
        <v>155</v>
      </c>
      <c r="B20" s="36" t="s">
        <v>155</v>
      </c>
      <c r="C20" s="36" t="s">
        <v>155</v>
      </c>
      <c r="D20" s="36" t="s">
        <v>155</v>
      </c>
      <c r="E20" s="34" t="s">
        <v>151</v>
      </c>
      <c r="F20" s="37" t="s">
        <v>152</v>
      </c>
      <c r="G20" s="4">
        <v>14</v>
      </c>
      <c r="I20" s="14"/>
      <c r="J20" t="e">
        <f>'[1]Sheet2'!D20*1000</f>
        <v>#VALUE!</v>
      </c>
      <c r="K20" s="11"/>
      <c r="L20" s="3"/>
      <c r="M20" s="23">
        <f t="shared" si="2"/>
        <v>0</v>
      </c>
      <c r="O20" s="3"/>
      <c r="V20" s="24"/>
    </row>
    <row r="21" spans="1:22" ht="16.5" customHeight="1">
      <c r="A21" s="16">
        <v>38.1</v>
      </c>
      <c r="B21" s="39">
        <v>115.8</v>
      </c>
      <c r="C21" s="16">
        <v>123</v>
      </c>
      <c r="D21" s="10">
        <f>C21+B21</f>
        <v>238.8</v>
      </c>
      <c r="E21" s="34" t="s">
        <v>144</v>
      </c>
      <c r="F21" s="35" t="s">
        <v>141</v>
      </c>
      <c r="G21" s="4">
        <v>15</v>
      </c>
      <c r="H21">
        <v>185077</v>
      </c>
      <c r="I21" s="14">
        <f>H21/29588</f>
        <v>6.255137217790996</v>
      </c>
      <c r="J21">
        <f>'[1]Sheet2'!D21*1000</f>
        <v>234200</v>
      </c>
      <c r="K21" s="19">
        <f>J21/I21</f>
        <v>37441.22500364713</v>
      </c>
      <c r="L21" s="21">
        <v>37441</v>
      </c>
      <c r="M21" s="23">
        <f t="shared" si="2"/>
        <v>37.441</v>
      </c>
      <c r="O21" s="3"/>
      <c r="V21" s="24"/>
    </row>
    <row r="22" spans="1:22" ht="16.5" customHeight="1">
      <c r="A22" s="16">
        <v>16.9</v>
      </c>
      <c r="B22" s="39">
        <v>49.8</v>
      </c>
      <c r="C22" s="16">
        <v>53.9</v>
      </c>
      <c r="D22" s="10">
        <f>C22+B22</f>
        <v>103.69999999999999</v>
      </c>
      <c r="E22" s="34" t="s">
        <v>145</v>
      </c>
      <c r="F22" s="35" t="s">
        <v>142</v>
      </c>
      <c r="G22" s="4">
        <v>16</v>
      </c>
      <c r="H22">
        <v>80385</v>
      </c>
      <c r="I22" s="14">
        <f>H22/13143</f>
        <v>6.116183519744351</v>
      </c>
      <c r="J22">
        <f>'[1]Sheet2'!D22*1000</f>
        <v>101700</v>
      </c>
      <c r="K22" s="19">
        <f>J22/I22</f>
        <v>16628.01642097406</v>
      </c>
      <c r="L22" s="21">
        <v>16628</v>
      </c>
      <c r="M22" s="23">
        <f t="shared" si="2"/>
        <v>16.628</v>
      </c>
      <c r="O22" s="3"/>
      <c r="V22" s="24"/>
    </row>
    <row r="23" spans="1:22" ht="16.5" customHeight="1">
      <c r="A23" s="16">
        <v>10</v>
      </c>
      <c r="B23" s="39">
        <v>31.2</v>
      </c>
      <c r="C23" s="16">
        <v>33.7</v>
      </c>
      <c r="D23" s="10">
        <f>C23+B23</f>
        <v>64.9</v>
      </c>
      <c r="E23" s="34" t="s">
        <v>147</v>
      </c>
      <c r="F23" s="35" t="s">
        <v>143</v>
      </c>
      <c r="G23" s="4">
        <v>17</v>
      </c>
      <c r="H23">
        <v>50291</v>
      </c>
      <c r="I23" s="14">
        <f>H23/7759</f>
        <v>6.481634231215363</v>
      </c>
      <c r="J23">
        <f>'[1]Sheet2'!D23*1000</f>
        <v>63700</v>
      </c>
      <c r="K23" s="19">
        <f>J23/I23</f>
        <v>9827.768387981945</v>
      </c>
      <c r="L23" s="21">
        <v>9828</v>
      </c>
      <c r="M23" s="23">
        <f t="shared" si="2"/>
        <v>9.828</v>
      </c>
      <c r="V23" s="24"/>
    </row>
    <row r="24" spans="1:22" ht="16.5" customHeight="1">
      <c r="A24" s="36" t="s">
        <v>155</v>
      </c>
      <c r="B24" s="36" t="s">
        <v>155</v>
      </c>
      <c r="C24" s="36" t="s">
        <v>155</v>
      </c>
      <c r="D24" s="36" t="s">
        <v>155</v>
      </c>
      <c r="E24" s="34" t="s">
        <v>153</v>
      </c>
      <c r="F24" s="37" t="s">
        <v>154</v>
      </c>
      <c r="G24" s="4">
        <v>18</v>
      </c>
      <c r="I24" s="13"/>
      <c r="J24" t="e">
        <f>'[1]Sheet2'!D24*1000</f>
        <v>#VALUE!</v>
      </c>
      <c r="K24" s="17">
        <f>SUM(K7:K23)</f>
        <v>396058.1151500542</v>
      </c>
      <c r="M24" s="11"/>
      <c r="V24" s="24"/>
    </row>
    <row r="25" spans="1:11" ht="12" customHeight="1">
      <c r="A25" s="116" t="s">
        <v>167</v>
      </c>
      <c r="B25" s="116"/>
      <c r="C25" s="116"/>
      <c r="D25" s="116"/>
      <c r="E25" s="116"/>
      <c r="F25" s="116"/>
      <c r="G25" s="116"/>
      <c r="J25" s="9"/>
      <c r="K25" s="10"/>
    </row>
    <row r="26" spans="1:7" ht="15.75" customHeight="1">
      <c r="A26" s="117" t="s">
        <v>159</v>
      </c>
      <c r="B26" s="116"/>
      <c r="C26" s="116"/>
      <c r="D26" s="116"/>
      <c r="E26" s="116"/>
      <c r="F26" s="116"/>
      <c r="G26" s="116"/>
    </row>
    <row r="27" spans="1:7" ht="12.75">
      <c r="A27" s="113" t="s">
        <v>156</v>
      </c>
      <c r="B27" s="113"/>
      <c r="C27" s="113"/>
      <c r="D27" s="113"/>
      <c r="E27" s="113"/>
      <c r="F27" s="113"/>
      <c r="G27" s="113"/>
    </row>
    <row r="28" spans="1:13" ht="12.75">
      <c r="A28" s="113" t="s">
        <v>157</v>
      </c>
      <c r="B28" s="113"/>
      <c r="C28" s="113"/>
      <c r="D28" s="113"/>
      <c r="E28" s="113"/>
      <c r="F28" s="113"/>
      <c r="G28" s="113"/>
      <c r="M28" s="15"/>
    </row>
    <row r="29" spans="1:12" ht="12.75">
      <c r="A29" s="113" t="s">
        <v>158</v>
      </c>
      <c r="B29" s="113"/>
      <c r="C29" s="113"/>
      <c r="D29" s="113"/>
      <c r="E29" s="113"/>
      <c r="F29" s="113"/>
      <c r="G29" s="113"/>
      <c r="L29" s="11"/>
    </row>
    <row r="30" ht="12.75">
      <c r="L30" s="13"/>
    </row>
  </sheetData>
  <mergeCells count="11">
    <mergeCell ref="B1:G1"/>
    <mergeCell ref="B3:D3"/>
    <mergeCell ref="B4:D4"/>
    <mergeCell ref="E3:F3"/>
    <mergeCell ref="E4:F4"/>
    <mergeCell ref="A27:G27"/>
    <mergeCell ref="A28:G28"/>
    <mergeCell ref="A29:G29"/>
    <mergeCell ref="B2:G2"/>
    <mergeCell ref="A25:G25"/>
    <mergeCell ref="A26:G26"/>
  </mergeCells>
  <printOptions/>
  <pageMargins left="0.75" right="0.75" top="1" bottom="0.87" header="0.5" footer="0.5"/>
  <pageSetup horizontalDpi="600" verticalDpi="600" orientation="landscape" paperSize="9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:A2"/>
    </sheetView>
  </sheetViews>
  <sheetFormatPr defaultColWidth="9.140625" defaultRowHeight="12.75"/>
  <cols>
    <col min="1" max="1" width="91.8515625" style="0" customWidth="1"/>
    <col min="2" max="2" width="5.8515625" style="0" customWidth="1"/>
  </cols>
  <sheetData>
    <row r="1" ht="89.25" customHeight="1">
      <c r="A1" s="92"/>
    </row>
    <row r="2" ht="100.5" customHeight="1">
      <c r="A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4"/>
  <sheetViews>
    <sheetView workbookViewId="0" topLeftCell="A4">
      <selection activeCell="E9" sqref="E9"/>
    </sheetView>
  </sheetViews>
  <sheetFormatPr defaultColWidth="9.140625" defaultRowHeight="12.75"/>
  <cols>
    <col min="1" max="1" width="14.421875" style="0" customWidth="1"/>
    <col min="2" max="2" width="14.140625" style="0" customWidth="1"/>
    <col min="3" max="3" width="17.00390625" style="0" customWidth="1"/>
    <col min="4" max="4" width="33.28125" style="0" customWidth="1"/>
    <col min="5" max="5" width="15.8515625" style="0" customWidth="1"/>
    <col min="9" max="9" width="24.7109375" style="0" customWidth="1"/>
    <col min="10" max="10" width="17.421875" style="0" customWidth="1"/>
  </cols>
  <sheetData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5">
      <c r="A9" s="96"/>
      <c r="B9" s="96"/>
      <c r="C9" s="96"/>
      <c r="D9" s="3"/>
    </row>
    <row r="10" spans="1:4" ht="38.25" customHeight="1">
      <c r="A10" s="93"/>
      <c r="B10" s="93"/>
      <c r="C10" s="93"/>
      <c r="D10" s="39"/>
    </row>
    <row r="11" spans="1:6" ht="38.25" customHeight="1">
      <c r="A11" s="29"/>
      <c r="B11" s="29"/>
      <c r="C11" s="29"/>
      <c r="D11" s="94"/>
      <c r="F11" s="4"/>
    </row>
    <row r="12" spans="1:4" ht="39" customHeight="1">
      <c r="A12" s="29"/>
      <c r="B12" s="29"/>
      <c r="C12" s="29"/>
      <c r="D12" s="29"/>
    </row>
    <row r="13" spans="1:4" ht="37.5" customHeight="1">
      <c r="A13" s="29"/>
      <c r="B13" s="29"/>
      <c r="C13" s="29"/>
      <c r="D13" s="29"/>
    </row>
    <row r="14" spans="1:4" ht="12.75">
      <c r="A14" s="3"/>
      <c r="B14" s="3"/>
      <c r="C14" s="3"/>
      <c r="D14" s="3"/>
    </row>
  </sheetData>
  <mergeCells count="1">
    <mergeCell ref="A9:C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SECTION, UNICEF ACO KABUL AFGHANISTAN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jamshid mir sabery</dc:creator>
  <cp:keywords/>
  <dc:description/>
  <cp:lastModifiedBy>Demography</cp:lastModifiedBy>
  <cp:lastPrinted>2006-02-28T20:11:41Z</cp:lastPrinted>
  <dcterms:created xsi:type="dcterms:W3CDTF">2004-11-27T09:15:43Z</dcterms:created>
  <dcterms:modified xsi:type="dcterms:W3CDTF">2006-03-05T17:21:40Z</dcterms:modified>
  <cp:category/>
  <cp:version/>
  <cp:contentType/>
  <cp:contentStatus/>
</cp:coreProperties>
</file>